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U:\BIA\BUDGET\BUDGET SECTION FILES\CAMPUS\Recharge Activities &amp; Rates\Rate Forms\"/>
    </mc:Choice>
  </mc:AlternateContent>
  <bookViews>
    <workbookView xWindow="0" yWindow="0" windowWidth="28800" windowHeight="12300" activeTab="1"/>
  </bookViews>
  <sheets>
    <sheet name="Recharge Operation Form" sheetId="18" r:id="rId1"/>
    <sheet name="Rate Calculation" sheetId="15" r:id="rId2"/>
    <sheet name="Att. I - History &amp; Projections" sheetId="2" r:id="rId3"/>
    <sheet name="Att. II - User Subsidies" sheetId="23" state="veryHidden" r:id="rId4"/>
    <sheet name="Obj Code Lookup" sheetId="20" r:id="rId5"/>
    <sheet name="Sheet1" sheetId="24" r:id="rId6"/>
    <sheet name="Supplemental Data" sheetId="12" state="veryHidden" r:id="rId7"/>
  </sheets>
  <externalReferences>
    <externalReference r:id="rId8"/>
    <externalReference r:id="rId9"/>
    <externalReference r:id="rId10"/>
    <externalReference r:id="rId11"/>
    <externalReference r:id="rId12"/>
    <externalReference r:id="rId13"/>
  </externalReferences>
  <definedNames>
    <definedName name="_xlnm._FilterDatabase" localSheetId="0" hidden="1">'Recharge Operation Form'!$F$144:$H$173</definedName>
    <definedName name="Billable_Direct_Labor_Hours">'[1]Direct Labor'!$H$26</definedName>
    <definedName name="Billable_Hours">'[1]Direct Labor'!$H$26</definedName>
    <definedName name="budget" localSheetId="3">#REF!</definedName>
    <definedName name="budget" localSheetId="1">#REF!</definedName>
    <definedName name="budget">#REF!</definedName>
    <definedName name="category" localSheetId="3">#REF!</definedName>
    <definedName name="category" localSheetId="1">#REF!</definedName>
    <definedName name="category">#REF!</definedName>
    <definedName name="_xlnm.Database" localSheetId="3">#REF!</definedName>
    <definedName name="_xlnm.Database" localSheetId="1">#REF!</definedName>
    <definedName name="_xlnm.Database">#REF!</definedName>
    <definedName name="Database_org" localSheetId="3">#REF!</definedName>
    <definedName name="Database_org" localSheetId="1">#REF!</definedName>
    <definedName name="Database_org">#REF!</definedName>
    <definedName name="Depreciation_Hourly_Rate" localSheetId="3">#REF!</definedName>
    <definedName name="Depreciation_Hourly_Rate" localSheetId="1">#REF!</definedName>
    <definedName name="Depreciation_Hourly_Rate">#REF!</definedName>
    <definedName name="Depreciation_Hourly_Rate_org" localSheetId="3">#REF!</definedName>
    <definedName name="Depreciation_Hourly_Rate_org" localSheetId="1">#REF!</definedName>
    <definedName name="Depreciation_Hourly_Rate_org">#REF!</definedName>
    <definedName name="Development_Labor" localSheetId="3">[2]Development!#REF!</definedName>
    <definedName name="Development_Labor" localSheetId="1">[2]Development!#REF!</definedName>
    <definedName name="Development_Labor">[2]Development!#REF!</definedName>
    <definedName name="Est_Direct_Labor_Hours" localSheetId="3">#REF!</definedName>
    <definedName name="Est_Direct_Labor_Hours" localSheetId="1">#REF!</definedName>
    <definedName name="Est_Direct_Labor_Hours">#REF!</definedName>
    <definedName name="EV__LASTREFTIME__" hidden="1">41669.5222800926</definedName>
    <definedName name="fdafd" localSheetId="3">'[3]Direct Labor'!#REF!</definedName>
    <definedName name="fdafd" localSheetId="1">'[3]Direct Labor'!#REF!</definedName>
    <definedName name="fdafd">'[3]Direct Labor'!#REF!</definedName>
    <definedName name="fdafdsfasdd" localSheetId="3">#REF!</definedName>
    <definedName name="fdafdsfasdd" localSheetId="1">#REF!</definedName>
    <definedName name="fdafdsfasdd">#REF!</definedName>
    <definedName name="fdas" localSheetId="3">#REF!</definedName>
    <definedName name="fdas" localSheetId="1">#REF!</definedName>
    <definedName name="fdas">#REF!</definedName>
    <definedName name="fdasfdsfsfas" localSheetId="3">#REF!</definedName>
    <definedName name="fdasfdsfsfas" localSheetId="1">#REF!</definedName>
    <definedName name="fdasfdsfsfas">#REF!</definedName>
    <definedName name="fdsa" localSheetId="3">#REF!</definedName>
    <definedName name="fdsa" localSheetId="1">#REF!</definedName>
    <definedName name="fdsa">#REF!</definedName>
    <definedName name="fdsafds" localSheetId="3">#REF!</definedName>
    <definedName name="fdsafds" localSheetId="1">#REF!</definedName>
    <definedName name="fdsafds">#REF!</definedName>
    <definedName name="Gen_Admin_direct_labor_percentage">'[1]G&amp;A'!$J$44</definedName>
    <definedName name="Gen_Admin_rate_per_direct_labor_hour">'[3]G&amp;A'!$I$44</definedName>
    <definedName name="IGHT_labor" localSheetId="3">'[3]Direct Labor'!#REF!</definedName>
    <definedName name="IGHT_labor" localSheetId="1">'[3]Direct Labor'!#REF!</definedName>
    <definedName name="IGHT_labor">'[3]Direct Labor'!#REF!</definedName>
    <definedName name="Information_Technology_Tax" localSheetId="3">#REF!</definedName>
    <definedName name="Information_Technology_Tax" localSheetId="1">#REF!</definedName>
    <definedName name="Information_Technology_Tax">#REF!</definedName>
    <definedName name="non_IHGT_labor">'[3]Direct Labor'!$L$20</definedName>
    <definedName name="obj" localSheetId="3">#REF!</definedName>
    <definedName name="obj" localSheetId="1">#REF!</definedName>
    <definedName name="obj">#REF!</definedName>
    <definedName name="obj_org" localSheetId="3">#REF!</definedName>
    <definedName name="obj_org" localSheetId="1">#REF!</definedName>
    <definedName name="obj_org">#REF!</definedName>
    <definedName name="objects" localSheetId="3">#REF!</definedName>
    <definedName name="objects" localSheetId="1">#REF!</definedName>
    <definedName name="objects">#REF!</definedName>
    <definedName name="objects_org" localSheetId="3">#REF!</definedName>
    <definedName name="objects_org" localSheetId="1">#REF!</definedName>
    <definedName name="objects_org">#REF!</definedName>
    <definedName name="_xlnm.Print_Area" localSheetId="1">'Rate Calculation'!$A$2:$T$138</definedName>
    <definedName name="_xlnm.Print_Area" localSheetId="0">'Recharge Operation Form'!$B$2:$P$86,'Recharge Operation Form'!$B$88:$P$184</definedName>
    <definedName name="projected_direct_labor" localSheetId="3">#REF!</definedName>
    <definedName name="projected_direct_labor" localSheetId="1">#REF!</definedName>
    <definedName name="projected_direct_labor">#REF!</definedName>
    <definedName name="projected_direct_labor_org" localSheetId="3">#REF!</definedName>
    <definedName name="projected_direct_labor_org" localSheetId="1">#REF!</definedName>
    <definedName name="projected_direct_labor_org">#REF!</definedName>
    <definedName name="QC_Billable_Direct_Labor_Hours">'[4]Direct Labor'!$H$26</definedName>
    <definedName name="QC_Billable_Hours">'[4]Direct Labor'!$H$26</definedName>
    <definedName name="QC_Depreciation_Hourly_Rate">[4]Depreciation!$J$24</definedName>
    <definedName name="QC_Development">[4]Development!$K$5</definedName>
    <definedName name="QC_Development_Labor" localSheetId="3">[4]Development!#REF!</definedName>
    <definedName name="QC_Development_Labor" localSheetId="1">[4]Development!#REF!</definedName>
    <definedName name="QC_Development_Labor">[4]Development!#REF!</definedName>
    <definedName name="QC_Development_Labor_org" localSheetId="3">[4]Development!#REF!</definedName>
    <definedName name="QC_Development_Labor_org" localSheetId="1">[4]Development!#REF!</definedName>
    <definedName name="QC_Development_Labor_org">[4]Development!#REF!</definedName>
    <definedName name="QC_Est_Direct_Labor_Hours">'[4]Projected DL Billings'!$L$41</definedName>
    <definedName name="QC_Gen_Admin_direct_labor_percentage">'[4]G&amp;A'!$J$42</definedName>
    <definedName name="QC_Gen_Admin_direct_labor_percentages">'[5]G&amp;A'!$J$42</definedName>
    <definedName name="QC_Gen_admin_rate_per_direct_labor_hour">'[4]G&amp;A'!$J$42</definedName>
    <definedName name="QC_Gen_Admin_rate_per_direct_labor_hours">'[5]G&amp;A'!$J$42</definedName>
    <definedName name="QC_gen_lab_supplies_direct_labor_percentage">'[4]Gen Supplies'!$H$22</definedName>
    <definedName name="QC_Gen_supples_rate_per_direct_labor_hour">'[4]Gen Supplies'!$H$22</definedName>
    <definedName name="QC_IGHT_labor" localSheetId="3">'[4]Direct Labor'!#REF!</definedName>
    <definedName name="QC_IGHT_labor" localSheetId="1">'[4]Direct Labor'!#REF!</definedName>
    <definedName name="QC_IGHT_labor">'[4]Direct Labor'!#REF!</definedName>
    <definedName name="QC_information_Technology_Tax">[4]IT!$C$46</definedName>
    <definedName name="QC_non_IHGT_labor">'[4]Direct Labor'!$L$23</definedName>
    <definedName name="QC_projected_direct_labor">'[4]Projected DL Billings'!$U$41</definedName>
    <definedName name="QC_projected_total_billings">'[4]Projected Billings'!$Q$42</definedName>
    <definedName name="QC_service_center_hourly_rate">'[4]Service Contracts'!$J$13</definedName>
    <definedName name="QCGEN_SUPPLIES_RATE_PER_DIRECT_LABOR_HOUR">'[6]Gen Supplies'!$H$22</definedName>
    <definedName name="qcNON_IHGT_LABOR">'[6]Direct Labor'!$L$22</definedName>
    <definedName name="Test" localSheetId="3">#REF!</definedName>
    <definedName name="Test" localSheetId="1">#REF!</definedName>
    <definedName name="Test">#REF!</definedName>
    <definedName name="Test_Dyanmic" localSheetId="3">OFFSET(#REF!,0,0,COUNTA(#REF!),1)</definedName>
    <definedName name="Test_Dyanmic" localSheetId="1">OFFSET(#REF!,0,0,COUNTA(#REF!),1)</definedName>
    <definedName name="Test_Dyanmic">OFFSET(#REF!,0,0,COUNTA(#REF!),1)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4" l="1"/>
  <c r="H6" i="24"/>
  <c r="H7" i="24"/>
  <c r="H8" i="24"/>
  <c r="H9" i="24"/>
  <c r="H10" i="24"/>
  <c r="H11" i="24"/>
  <c r="H12" i="24"/>
  <c r="H13" i="24"/>
  <c r="H14" i="24"/>
  <c r="H15" i="24"/>
  <c r="H16" i="24"/>
  <c r="H17" i="24"/>
  <c r="H18" i="24"/>
  <c r="H19" i="24"/>
  <c r="H20" i="24"/>
  <c r="H21" i="24"/>
  <c r="H22" i="24"/>
  <c r="H23" i="24"/>
  <c r="H24" i="24"/>
  <c r="H25" i="24"/>
  <c r="H26" i="24"/>
  <c r="H27" i="24"/>
  <c r="H28" i="24"/>
  <c r="H29" i="24"/>
  <c r="H4" i="24"/>
  <c r="G14" i="24"/>
  <c r="G15" i="24"/>
  <c r="G16" i="24"/>
  <c r="G17" i="24"/>
  <c r="G18" i="24"/>
  <c r="G19" i="24"/>
  <c r="G20" i="24"/>
  <c r="G21" i="24"/>
  <c r="G22" i="24"/>
  <c r="G23" i="24"/>
  <c r="G24" i="24"/>
  <c r="G25" i="24"/>
  <c r="G26" i="24"/>
  <c r="G27" i="24"/>
  <c r="G28" i="24"/>
  <c r="G29" i="24"/>
  <c r="G5" i="24"/>
  <c r="G6" i="24"/>
  <c r="G7" i="24"/>
  <c r="G8" i="24"/>
  <c r="G9" i="24"/>
  <c r="G10" i="24"/>
  <c r="G11" i="24"/>
  <c r="G12" i="24"/>
  <c r="G13" i="24"/>
  <c r="G4" i="24"/>
  <c r="I121" i="15" l="1"/>
  <c r="K121" i="15"/>
  <c r="S154" i="15"/>
  <c r="I25" i="15" l="1"/>
  <c r="S67" i="15"/>
  <c r="I93" i="15" l="1"/>
  <c r="G6" i="2" l="1"/>
  <c r="K28" i="2"/>
  <c r="K27" i="2"/>
  <c r="K26" i="2"/>
  <c r="K25" i="2"/>
  <c r="K24" i="2"/>
  <c r="K23" i="2"/>
  <c r="K22" i="2"/>
  <c r="K21" i="2"/>
  <c r="K20" i="2"/>
  <c r="K19" i="2"/>
  <c r="F28" i="2"/>
  <c r="F27" i="2"/>
  <c r="F26" i="2"/>
  <c r="F25" i="2"/>
  <c r="F24" i="2"/>
  <c r="F23" i="2"/>
  <c r="F22" i="2"/>
  <c r="F21" i="2"/>
  <c r="F20" i="2"/>
  <c r="F19" i="2"/>
  <c r="O81" i="18"/>
  <c r="N81" i="18"/>
  <c r="M81" i="18"/>
  <c r="L81" i="18"/>
  <c r="K81" i="18"/>
  <c r="J81" i="18"/>
  <c r="I81" i="18"/>
  <c r="H81" i="18"/>
  <c r="G81" i="18"/>
  <c r="F81" i="18"/>
  <c r="L149" i="15" l="1"/>
  <c r="K133" i="15"/>
  <c r="L133" i="15" l="1"/>
  <c r="M133" i="15"/>
  <c r="N133" i="15"/>
  <c r="O133" i="15"/>
  <c r="P133" i="15"/>
  <c r="Q133" i="15"/>
  <c r="S54" i="15"/>
  <c r="G43" i="18" l="1"/>
  <c r="H43" i="18"/>
  <c r="I43" i="18"/>
  <c r="J43" i="18"/>
  <c r="K43" i="18"/>
  <c r="L43" i="18"/>
  <c r="M43" i="18"/>
  <c r="N43" i="18"/>
  <c r="O43" i="18"/>
  <c r="F43" i="18"/>
  <c r="S92" i="15"/>
  <c r="J93" i="15"/>
  <c r="K93" i="15"/>
  <c r="L93" i="15"/>
  <c r="M93" i="15"/>
  <c r="N93" i="15"/>
  <c r="O93" i="15"/>
  <c r="P93" i="15"/>
  <c r="Q93" i="15"/>
  <c r="R93" i="15"/>
  <c r="P43" i="18" l="1"/>
  <c r="S93" i="15"/>
  <c r="M18" i="18"/>
  <c r="M19" i="18" s="1"/>
  <c r="J18" i="2"/>
  <c r="E18" i="2"/>
  <c r="I18" i="2"/>
  <c r="D18" i="2"/>
  <c r="H18" i="2"/>
  <c r="C18" i="2"/>
  <c r="S128" i="15"/>
  <c r="G124" i="18"/>
  <c r="H124" i="18"/>
  <c r="I124" i="18"/>
  <c r="J124" i="18"/>
  <c r="K124" i="18"/>
  <c r="L124" i="18"/>
  <c r="M124" i="18"/>
  <c r="N124" i="18"/>
  <c r="O124" i="18"/>
  <c r="F124" i="18"/>
  <c r="G123" i="18"/>
  <c r="H123" i="18"/>
  <c r="I123" i="18"/>
  <c r="J123" i="18"/>
  <c r="K123" i="18"/>
  <c r="L123" i="18"/>
  <c r="M123" i="18"/>
  <c r="N123" i="18"/>
  <c r="O123" i="18"/>
  <c r="F123" i="18"/>
  <c r="G122" i="18"/>
  <c r="H122" i="18"/>
  <c r="I122" i="18"/>
  <c r="J122" i="18"/>
  <c r="K122" i="18"/>
  <c r="L122" i="18"/>
  <c r="M122" i="18"/>
  <c r="N122" i="18"/>
  <c r="O122" i="18"/>
  <c r="F122" i="18"/>
  <c r="F109" i="18"/>
  <c r="M137" i="18"/>
  <c r="M136" i="18"/>
  <c r="M135" i="18"/>
  <c r="M134" i="18"/>
  <c r="M133" i="18"/>
  <c r="M131" i="18"/>
  <c r="K137" i="18"/>
  <c r="K136" i="18"/>
  <c r="K135" i="18"/>
  <c r="K134" i="18"/>
  <c r="K133" i="18"/>
  <c r="K132" i="18"/>
  <c r="K131" i="18"/>
  <c r="K130" i="18"/>
  <c r="K129" i="18"/>
  <c r="K128" i="18"/>
  <c r="J137" i="18"/>
  <c r="J136" i="18"/>
  <c r="J135" i="18"/>
  <c r="J134" i="18"/>
  <c r="J133" i="18"/>
  <c r="J132" i="18"/>
  <c r="J131" i="18"/>
  <c r="J130" i="18"/>
  <c r="J129" i="18"/>
  <c r="J128" i="18"/>
  <c r="I137" i="18"/>
  <c r="I136" i="18"/>
  <c r="I135" i="18"/>
  <c r="I134" i="18"/>
  <c r="I133" i="18"/>
  <c r="I132" i="18"/>
  <c r="I131" i="18"/>
  <c r="I130" i="18"/>
  <c r="I129" i="18"/>
  <c r="I128" i="18"/>
  <c r="H130" i="18"/>
  <c r="H131" i="18"/>
  <c r="H132" i="18"/>
  <c r="H133" i="18"/>
  <c r="H134" i="18"/>
  <c r="H135" i="18"/>
  <c r="H136" i="18"/>
  <c r="H137" i="18"/>
  <c r="H129" i="18"/>
  <c r="H128" i="18"/>
  <c r="F128" i="18"/>
  <c r="P81" i="18"/>
  <c r="I106" i="15"/>
  <c r="L125" i="18" l="1"/>
  <c r="O125" i="18"/>
  <c r="K125" i="18"/>
  <c r="G125" i="18"/>
  <c r="H125" i="18"/>
  <c r="I125" i="18"/>
  <c r="M125" i="18"/>
  <c r="N125" i="18"/>
  <c r="J125" i="18"/>
  <c r="F125" i="18"/>
  <c r="S61" i="15"/>
  <c r="F129" i="18" l="1"/>
  <c r="F130" i="18"/>
  <c r="F131" i="18"/>
  <c r="F132" i="18"/>
  <c r="F133" i="18"/>
  <c r="F134" i="18"/>
  <c r="F135" i="18"/>
  <c r="F136" i="18"/>
  <c r="F137" i="18"/>
  <c r="B129" i="18"/>
  <c r="B130" i="18"/>
  <c r="B131" i="18"/>
  <c r="B132" i="18"/>
  <c r="B133" i="18"/>
  <c r="B134" i="18"/>
  <c r="B135" i="18"/>
  <c r="B136" i="18"/>
  <c r="B137" i="18"/>
  <c r="B128" i="18"/>
  <c r="F111" i="18"/>
  <c r="G111" i="18"/>
  <c r="H111" i="18"/>
  <c r="I111" i="18"/>
  <c r="J111" i="18"/>
  <c r="K111" i="18"/>
  <c r="L111" i="18"/>
  <c r="M111" i="18"/>
  <c r="N111" i="18"/>
  <c r="O111" i="18"/>
  <c r="F112" i="18"/>
  <c r="G112" i="18"/>
  <c r="H112" i="18"/>
  <c r="I112" i="18"/>
  <c r="J112" i="18"/>
  <c r="K112" i="18"/>
  <c r="L112" i="18"/>
  <c r="M112" i="18"/>
  <c r="N112" i="18"/>
  <c r="O112" i="18"/>
  <c r="F113" i="18"/>
  <c r="G113" i="18"/>
  <c r="H113" i="18"/>
  <c r="I113" i="18"/>
  <c r="J113" i="18"/>
  <c r="K113" i="18"/>
  <c r="L113" i="18"/>
  <c r="M113" i="18"/>
  <c r="N113" i="18"/>
  <c r="O113" i="18"/>
  <c r="F114" i="18"/>
  <c r="G114" i="18"/>
  <c r="H114" i="18"/>
  <c r="I114" i="18"/>
  <c r="J114" i="18"/>
  <c r="K114" i="18"/>
  <c r="L114" i="18"/>
  <c r="M114" i="18"/>
  <c r="N114" i="18"/>
  <c r="O114" i="18"/>
  <c r="F115" i="18"/>
  <c r="G115" i="18"/>
  <c r="H115" i="18"/>
  <c r="I115" i="18"/>
  <c r="J115" i="18"/>
  <c r="K115" i="18"/>
  <c r="L115" i="18"/>
  <c r="M115" i="18"/>
  <c r="N115" i="18"/>
  <c r="O115" i="18"/>
  <c r="F116" i="18"/>
  <c r="G116" i="18"/>
  <c r="H116" i="18"/>
  <c r="I116" i="18"/>
  <c r="J116" i="18"/>
  <c r="K116" i="18"/>
  <c r="L116" i="18"/>
  <c r="M116" i="18"/>
  <c r="N116" i="18"/>
  <c r="O116" i="18"/>
  <c r="F117" i="18"/>
  <c r="G117" i="18"/>
  <c r="H117" i="18"/>
  <c r="I117" i="18"/>
  <c r="J117" i="18"/>
  <c r="K117" i="18"/>
  <c r="L117" i="18"/>
  <c r="M117" i="18"/>
  <c r="N117" i="18"/>
  <c r="O117" i="18"/>
  <c r="F118" i="18"/>
  <c r="G118" i="18"/>
  <c r="H118" i="18"/>
  <c r="I118" i="18"/>
  <c r="J118" i="18"/>
  <c r="K118" i="18"/>
  <c r="L118" i="18"/>
  <c r="M118" i="18"/>
  <c r="N118" i="18"/>
  <c r="O118" i="18"/>
  <c r="F119" i="18"/>
  <c r="G119" i="18"/>
  <c r="H119" i="18"/>
  <c r="I119" i="18"/>
  <c r="J119" i="18"/>
  <c r="K119" i="18"/>
  <c r="L119" i="18"/>
  <c r="M119" i="18"/>
  <c r="N119" i="18"/>
  <c r="O119" i="18"/>
  <c r="G110" i="18"/>
  <c r="H110" i="18"/>
  <c r="I110" i="18"/>
  <c r="J110" i="18"/>
  <c r="K110" i="18"/>
  <c r="L110" i="18"/>
  <c r="M110" i="18"/>
  <c r="N110" i="18"/>
  <c r="O110" i="18"/>
  <c r="F110" i="18"/>
  <c r="B111" i="18"/>
  <c r="B112" i="18"/>
  <c r="B113" i="18"/>
  <c r="B114" i="18"/>
  <c r="B115" i="18"/>
  <c r="B116" i="18"/>
  <c r="B117" i="18"/>
  <c r="B118" i="18"/>
  <c r="B119" i="18"/>
  <c r="B110" i="18"/>
  <c r="O77" i="18"/>
  <c r="N77" i="18"/>
  <c r="M77" i="18"/>
  <c r="L77" i="18"/>
  <c r="K77" i="18"/>
  <c r="J77" i="18"/>
  <c r="I77" i="18"/>
  <c r="H77" i="18"/>
  <c r="G77" i="18"/>
  <c r="F77" i="18"/>
  <c r="G75" i="18"/>
  <c r="H75" i="18"/>
  <c r="I75" i="18"/>
  <c r="J75" i="18"/>
  <c r="K75" i="18"/>
  <c r="L75" i="18"/>
  <c r="M75" i="18"/>
  <c r="N75" i="18"/>
  <c r="O75" i="18"/>
  <c r="F75" i="18"/>
  <c r="I74" i="18"/>
  <c r="J74" i="18"/>
  <c r="K74" i="18"/>
  <c r="L74" i="18"/>
  <c r="M74" i="18"/>
  <c r="N74" i="18"/>
  <c r="O74" i="18"/>
  <c r="F76" i="18"/>
  <c r="G76" i="18"/>
  <c r="H76" i="18"/>
  <c r="I76" i="18"/>
  <c r="J76" i="18"/>
  <c r="K76" i="18"/>
  <c r="L76" i="18"/>
  <c r="M76" i="18"/>
  <c r="N76" i="18"/>
  <c r="O76" i="18"/>
  <c r="G70" i="18"/>
  <c r="H70" i="18"/>
  <c r="I70" i="18"/>
  <c r="J70" i="18"/>
  <c r="K70" i="18"/>
  <c r="L70" i="18"/>
  <c r="M70" i="18"/>
  <c r="N70" i="18"/>
  <c r="O70" i="18"/>
  <c r="F70" i="18"/>
  <c r="G69" i="18"/>
  <c r="H69" i="18"/>
  <c r="I69" i="18"/>
  <c r="J69" i="18"/>
  <c r="K69" i="18"/>
  <c r="L69" i="18"/>
  <c r="M69" i="18"/>
  <c r="N69" i="18"/>
  <c r="O69" i="18"/>
  <c r="F69" i="18"/>
  <c r="G68" i="18"/>
  <c r="H68" i="18"/>
  <c r="I68" i="18"/>
  <c r="J68" i="18"/>
  <c r="K68" i="18"/>
  <c r="L68" i="18"/>
  <c r="M68" i="18"/>
  <c r="N68" i="18"/>
  <c r="O68" i="18"/>
  <c r="F68" i="18"/>
  <c r="G67" i="18"/>
  <c r="H67" i="18"/>
  <c r="I67" i="18"/>
  <c r="J67" i="18"/>
  <c r="K67" i="18"/>
  <c r="L67" i="18"/>
  <c r="M67" i="18"/>
  <c r="N67" i="18"/>
  <c r="O67" i="18"/>
  <c r="F67" i="18"/>
  <c r="H96" i="15"/>
  <c r="L128" i="18" s="1"/>
  <c r="G62" i="18"/>
  <c r="H62" i="18"/>
  <c r="I62" i="18"/>
  <c r="J62" i="18"/>
  <c r="K62" i="18"/>
  <c r="L62" i="18"/>
  <c r="M62" i="18"/>
  <c r="N62" i="18"/>
  <c r="O62" i="18"/>
  <c r="F62" i="18"/>
  <c r="F45" i="18"/>
  <c r="G45" i="18"/>
  <c r="H45" i="18"/>
  <c r="I45" i="18"/>
  <c r="J45" i="18"/>
  <c r="K45" i="18"/>
  <c r="L45" i="18"/>
  <c r="M45" i="18"/>
  <c r="N45" i="18"/>
  <c r="O45" i="18"/>
  <c r="F46" i="18"/>
  <c r="G46" i="18"/>
  <c r="H46" i="18"/>
  <c r="I46" i="18"/>
  <c r="J46" i="18"/>
  <c r="K46" i="18"/>
  <c r="L46" i="18"/>
  <c r="M46" i="18"/>
  <c r="N46" i="18"/>
  <c r="O46" i="18"/>
  <c r="F47" i="18"/>
  <c r="G47" i="18"/>
  <c r="H47" i="18"/>
  <c r="I47" i="18"/>
  <c r="J47" i="18"/>
  <c r="K47" i="18"/>
  <c r="L47" i="18"/>
  <c r="M47" i="18"/>
  <c r="N47" i="18"/>
  <c r="O47" i="18"/>
  <c r="F48" i="18"/>
  <c r="G48" i="18"/>
  <c r="H48" i="18"/>
  <c r="I48" i="18"/>
  <c r="J48" i="18"/>
  <c r="K48" i="18"/>
  <c r="L48" i="18"/>
  <c r="M48" i="18"/>
  <c r="N48" i="18"/>
  <c r="O48" i="18"/>
  <c r="F49" i="18"/>
  <c r="G49" i="18"/>
  <c r="H49" i="18"/>
  <c r="I49" i="18"/>
  <c r="J49" i="18"/>
  <c r="K49" i="18"/>
  <c r="L49" i="18"/>
  <c r="M49" i="18"/>
  <c r="N49" i="18"/>
  <c r="O49" i="18"/>
  <c r="F50" i="18"/>
  <c r="G50" i="18"/>
  <c r="H50" i="18"/>
  <c r="I50" i="18"/>
  <c r="J50" i="18"/>
  <c r="K50" i="18"/>
  <c r="L50" i="18"/>
  <c r="M50" i="18"/>
  <c r="N50" i="18"/>
  <c r="O50" i="18"/>
  <c r="F51" i="18"/>
  <c r="G51" i="18"/>
  <c r="H51" i="18"/>
  <c r="I51" i="18"/>
  <c r="J51" i="18"/>
  <c r="K51" i="18"/>
  <c r="L51" i="18"/>
  <c r="M51" i="18"/>
  <c r="N51" i="18"/>
  <c r="O51" i="18"/>
  <c r="F52" i="18"/>
  <c r="G52" i="18"/>
  <c r="H52" i="18"/>
  <c r="I52" i="18"/>
  <c r="J52" i="18"/>
  <c r="K52" i="18"/>
  <c r="L52" i="18"/>
  <c r="M52" i="18"/>
  <c r="N52" i="18"/>
  <c r="O52" i="18"/>
  <c r="F53" i="18"/>
  <c r="G53" i="18"/>
  <c r="H53" i="18"/>
  <c r="I53" i="18"/>
  <c r="J53" i="18"/>
  <c r="K53" i="18"/>
  <c r="L53" i="18"/>
  <c r="M53" i="18"/>
  <c r="N53" i="18"/>
  <c r="O53" i="18"/>
  <c r="F54" i="18"/>
  <c r="G54" i="18"/>
  <c r="H54" i="18"/>
  <c r="I54" i="18"/>
  <c r="J54" i="18"/>
  <c r="K54" i="18"/>
  <c r="L54" i="18"/>
  <c r="M54" i="18"/>
  <c r="N54" i="18"/>
  <c r="O54" i="18"/>
  <c r="F55" i="18"/>
  <c r="G55" i="18"/>
  <c r="H55" i="18"/>
  <c r="I55" i="18"/>
  <c r="J55" i="18"/>
  <c r="K55" i="18"/>
  <c r="L55" i="18"/>
  <c r="M55" i="18"/>
  <c r="N55" i="18"/>
  <c r="O55" i="18"/>
  <c r="F56" i="18"/>
  <c r="G56" i="18"/>
  <c r="H56" i="18"/>
  <c r="I56" i="18"/>
  <c r="J56" i="18"/>
  <c r="K56" i="18"/>
  <c r="L56" i="18"/>
  <c r="M56" i="18"/>
  <c r="N56" i="18"/>
  <c r="O56" i="18"/>
  <c r="F57" i="18"/>
  <c r="G57" i="18"/>
  <c r="H57" i="18"/>
  <c r="I57" i="18"/>
  <c r="J57" i="18"/>
  <c r="K57" i="18"/>
  <c r="L57" i="18"/>
  <c r="M57" i="18"/>
  <c r="N57" i="18"/>
  <c r="O57" i="18"/>
  <c r="F58" i="18"/>
  <c r="G58" i="18"/>
  <c r="H58" i="18"/>
  <c r="I58" i="18"/>
  <c r="J58" i="18"/>
  <c r="K58" i="18"/>
  <c r="L58" i="18"/>
  <c r="M58" i="18"/>
  <c r="N58" i="18"/>
  <c r="O58" i="18"/>
  <c r="F59" i="18"/>
  <c r="G59" i="18"/>
  <c r="H59" i="18"/>
  <c r="I59" i="18"/>
  <c r="J59" i="18"/>
  <c r="K59" i="18"/>
  <c r="L59" i="18"/>
  <c r="M59" i="18"/>
  <c r="N59" i="18"/>
  <c r="O59" i="18"/>
  <c r="F60" i="18"/>
  <c r="G60" i="18"/>
  <c r="H60" i="18"/>
  <c r="I60" i="18"/>
  <c r="J60" i="18"/>
  <c r="K60" i="18"/>
  <c r="L60" i="18"/>
  <c r="M60" i="18"/>
  <c r="N60" i="18"/>
  <c r="O60" i="18"/>
  <c r="G44" i="18"/>
  <c r="H44" i="18"/>
  <c r="I44" i="18"/>
  <c r="J44" i="18"/>
  <c r="K44" i="18"/>
  <c r="L44" i="18"/>
  <c r="M44" i="18"/>
  <c r="N44" i="18"/>
  <c r="O44" i="18"/>
  <c r="F44" i="18"/>
  <c r="G42" i="18"/>
  <c r="H42" i="18"/>
  <c r="I42" i="18"/>
  <c r="J42" i="18"/>
  <c r="K42" i="18"/>
  <c r="L42" i="18"/>
  <c r="M42" i="18"/>
  <c r="N42" i="18"/>
  <c r="O42" i="18"/>
  <c r="F42" i="18"/>
  <c r="G109" i="18"/>
  <c r="H109" i="18"/>
  <c r="I109" i="18"/>
  <c r="J109" i="18"/>
  <c r="K109" i="18"/>
  <c r="L109" i="18"/>
  <c r="M109" i="18"/>
  <c r="N109" i="18"/>
  <c r="O109" i="18"/>
  <c r="P88" i="18"/>
  <c r="G88" i="18"/>
  <c r="H88" i="18"/>
  <c r="I88" i="18"/>
  <c r="J88" i="18"/>
  <c r="K88" i="18"/>
  <c r="L88" i="18"/>
  <c r="M88" i="18"/>
  <c r="N88" i="18"/>
  <c r="O88" i="18"/>
  <c r="F88" i="18"/>
  <c r="S91" i="15"/>
  <c r="S90" i="15"/>
  <c r="S89" i="15"/>
  <c r="S88" i="15"/>
  <c r="S87" i="15"/>
  <c r="S86" i="15"/>
  <c r="S85" i="15"/>
  <c r="S84" i="15"/>
  <c r="S83" i="15"/>
  <c r="S82" i="15"/>
  <c r="S81" i="15"/>
  <c r="S80" i="15"/>
  <c r="S79" i="15"/>
  <c r="S78" i="15"/>
  <c r="S77" i="15"/>
  <c r="S76" i="15"/>
  <c r="S75" i="15"/>
  <c r="P58" i="18" l="1"/>
  <c r="P76" i="18"/>
  <c r="P54" i="18"/>
  <c r="P50" i="18"/>
  <c r="P68" i="18"/>
  <c r="P46" i="18"/>
  <c r="P62" i="18"/>
  <c r="P44" i="18"/>
  <c r="P60" i="18"/>
  <c r="P59" i="18"/>
  <c r="P57" i="18"/>
  <c r="P56" i="18"/>
  <c r="P55" i="18"/>
  <c r="P53" i="18"/>
  <c r="P52" i="18"/>
  <c r="P51" i="18"/>
  <c r="P49" i="18"/>
  <c r="P48" i="18"/>
  <c r="P47" i="18"/>
  <c r="P70" i="18"/>
  <c r="P69" i="18"/>
  <c r="P67" i="18"/>
  <c r="P45" i="18"/>
  <c r="P42" i="18"/>
  <c r="J68" i="15" l="1"/>
  <c r="K68" i="15"/>
  <c r="L68" i="15"/>
  <c r="M68" i="15"/>
  <c r="N68" i="15"/>
  <c r="O68" i="15"/>
  <c r="P68" i="15"/>
  <c r="Q68" i="15"/>
  <c r="R68" i="15"/>
  <c r="I68" i="15"/>
  <c r="I34" i="15"/>
  <c r="S8" i="15"/>
  <c r="S120" i="15"/>
  <c r="S119" i="15"/>
  <c r="S118" i="15"/>
  <c r="S117" i="15"/>
  <c r="S116" i="15"/>
  <c r="S126" i="15"/>
  <c r="I98" i="18"/>
  <c r="M149" i="15"/>
  <c r="J98" i="18" s="1"/>
  <c r="N149" i="15"/>
  <c r="K98" i="18" s="1"/>
  <c r="O149" i="15"/>
  <c r="L98" i="18" s="1"/>
  <c r="P149" i="15"/>
  <c r="M98" i="18" s="1"/>
  <c r="Q149" i="15"/>
  <c r="N98" i="18" s="1"/>
  <c r="R149" i="15"/>
  <c r="O98" i="18" s="1"/>
  <c r="I69" i="15" l="1"/>
  <c r="O69" i="15"/>
  <c r="K69" i="15"/>
  <c r="P69" i="15"/>
  <c r="R69" i="15"/>
  <c r="N69" i="15"/>
  <c r="J69" i="15"/>
  <c r="L69" i="15"/>
  <c r="Q69" i="15"/>
  <c r="M69" i="15"/>
  <c r="N70" i="15" l="1"/>
  <c r="R70" i="15"/>
  <c r="I70" i="15"/>
  <c r="J70" i="15"/>
  <c r="K70" i="15"/>
  <c r="Q70" i="15"/>
  <c r="P70" i="15"/>
  <c r="M70" i="15"/>
  <c r="O70" i="15"/>
  <c r="L70" i="15"/>
  <c r="S129" i="15" l="1"/>
  <c r="B28" i="2" l="1"/>
  <c r="B15" i="2"/>
  <c r="B27" i="2"/>
  <c r="B14" i="2"/>
  <c r="B26" i="2"/>
  <c r="B13" i="2"/>
  <c r="B25" i="2"/>
  <c r="B12" i="2"/>
  <c r="B24" i="2"/>
  <c r="B11" i="2"/>
  <c r="B23" i="2"/>
  <c r="B10" i="2"/>
  <c r="B22" i="2"/>
  <c r="B9" i="2"/>
  <c r="B21" i="2"/>
  <c r="B8" i="2"/>
  <c r="B20" i="2"/>
  <c r="B7" i="2"/>
  <c r="B19" i="2"/>
  <c r="B6" i="2"/>
  <c r="J23" i="2" l="1"/>
  <c r="L23" i="2" s="1"/>
  <c r="E23" i="2"/>
  <c r="G23" i="2" s="1"/>
  <c r="J25" i="2"/>
  <c r="L25" i="2" s="1"/>
  <c r="E25" i="2"/>
  <c r="G25" i="2" s="1"/>
  <c r="J27" i="2"/>
  <c r="L27" i="2" s="1"/>
  <c r="E27" i="2"/>
  <c r="G27" i="2" s="1"/>
  <c r="J22" i="2"/>
  <c r="L22" i="2" s="1"/>
  <c r="E22" i="2"/>
  <c r="G22" i="2" s="1"/>
  <c r="J24" i="2"/>
  <c r="L24" i="2" s="1"/>
  <c r="E24" i="2"/>
  <c r="G24" i="2" s="1"/>
  <c r="J26" i="2"/>
  <c r="L26" i="2" s="1"/>
  <c r="E26" i="2"/>
  <c r="G26" i="2" s="1"/>
  <c r="J28" i="2"/>
  <c r="L28" i="2" s="1"/>
  <c r="E28" i="2"/>
  <c r="G28" i="2" s="1"/>
  <c r="E21" i="2"/>
  <c r="G21" i="2" s="1"/>
  <c r="J21" i="2"/>
  <c r="L21" i="2" s="1"/>
  <c r="J20" i="2"/>
  <c r="L20" i="2" s="1"/>
  <c r="E20" i="2"/>
  <c r="G20" i="2" s="1"/>
  <c r="J19" i="2"/>
  <c r="L19" i="2" s="1"/>
  <c r="E19" i="2"/>
  <c r="G19" i="2" s="1"/>
  <c r="K14" i="23"/>
  <c r="J14" i="23"/>
  <c r="K12" i="23"/>
  <c r="J12" i="23"/>
  <c r="K11" i="23"/>
  <c r="J11" i="23"/>
  <c r="K10" i="23"/>
  <c r="J10" i="23"/>
  <c r="K9" i="23"/>
  <c r="J9" i="23"/>
  <c r="K8" i="23"/>
  <c r="J8" i="23"/>
  <c r="K7" i="23"/>
  <c r="J7" i="23"/>
  <c r="K6" i="23"/>
  <c r="J6" i="23"/>
  <c r="K5" i="23"/>
  <c r="J5" i="23"/>
  <c r="G15" i="2" l="1"/>
  <c r="G13" i="2"/>
  <c r="G12" i="2"/>
  <c r="G11" i="2"/>
  <c r="G10" i="2"/>
  <c r="G9" i="2"/>
  <c r="G8" i="2"/>
  <c r="P124" i="18" l="1"/>
  <c r="S68" i="15" l="1"/>
  <c r="S60" i="15"/>
  <c r="P123" i="18" s="1"/>
  <c r="P125" i="18" s="1"/>
  <c r="S96" i="15"/>
  <c r="S108" i="15"/>
  <c r="R106" i="15"/>
  <c r="O61" i="18" s="1"/>
  <c r="Q106" i="15"/>
  <c r="N61" i="18" s="1"/>
  <c r="P106" i="15"/>
  <c r="M61" i="18" s="1"/>
  <c r="O106" i="15"/>
  <c r="L61" i="18" s="1"/>
  <c r="N106" i="15"/>
  <c r="K61" i="18" s="1"/>
  <c r="M106" i="15"/>
  <c r="J61" i="18" s="1"/>
  <c r="L106" i="15"/>
  <c r="I61" i="18" s="1"/>
  <c r="K106" i="15"/>
  <c r="H61" i="18" s="1"/>
  <c r="J106" i="15"/>
  <c r="G61" i="18" s="1"/>
  <c r="F61" i="18"/>
  <c r="S105" i="15"/>
  <c r="N137" i="18" s="1"/>
  <c r="H105" i="15"/>
  <c r="L137" i="18" s="1"/>
  <c r="S104" i="15"/>
  <c r="N136" i="18" s="1"/>
  <c r="H104" i="15"/>
  <c r="L136" i="18" s="1"/>
  <c r="S103" i="15"/>
  <c r="N135" i="18" s="1"/>
  <c r="H103" i="15"/>
  <c r="L135" i="18" s="1"/>
  <c r="S102" i="15"/>
  <c r="N134" i="18" s="1"/>
  <c r="H102" i="15"/>
  <c r="L134" i="18" s="1"/>
  <c r="S101" i="15"/>
  <c r="N133" i="18" s="1"/>
  <c r="H101" i="15"/>
  <c r="L133" i="18" s="1"/>
  <c r="S100" i="15"/>
  <c r="H100" i="15"/>
  <c r="L132" i="18" s="1"/>
  <c r="S99" i="15"/>
  <c r="N131" i="18" s="1"/>
  <c r="H99" i="15"/>
  <c r="L131" i="18" s="1"/>
  <c r="S98" i="15"/>
  <c r="H98" i="15"/>
  <c r="L130" i="18" s="1"/>
  <c r="S97" i="15"/>
  <c r="H97" i="15"/>
  <c r="L129" i="18" s="1"/>
  <c r="M132" i="18" l="1"/>
  <c r="N132" i="18" s="1"/>
  <c r="M130" i="18"/>
  <c r="N130" i="18" s="1"/>
  <c r="M129" i="18"/>
  <c r="N129" i="18" s="1"/>
  <c r="M128" i="18"/>
  <c r="P61" i="18"/>
  <c r="S69" i="15"/>
  <c r="S106" i="15"/>
  <c r="M138" i="18" l="1"/>
  <c r="N128" i="18"/>
  <c r="N138" i="18" s="1"/>
  <c r="J52" i="15"/>
  <c r="K52" i="15"/>
  <c r="L52" i="15"/>
  <c r="M52" i="15"/>
  <c r="N52" i="15"/>
  <c r="O52" i="15"/>
  <c r="P52" i="15"/>
  <c r="Q52" i="15"/>
  <c r="R52" i="15"/>
  <c r="I52" i="15"/>
  <c r="J49" i="15"/>
  <c r="K49" i="15"/>
  <c r="L49" i="15"/>
  <c r="M49" i="15"/>
  <c r="N49" i="15"/>
  <c r="O49" i="15"/>
  <c r="O50" i="15" s="1"/>
  <c r="P49" i="15"/>
  <c r="Q49" i="15"/>
  <c r="R49" i="15"/>
  <c r="I49" i="15"/>
  <c r="J46" i="15"/>
  <c r="K46" i="15"/>
  <c r="L46" i="15"/>
  <c r="M46" i="15"/>
  <c r="N46" i="15"/>
  <c r="O46" i="15"/>
  <c r="P46" i="15"/>
  <c r="Q46" i="15"/>
  <c r="R46" i="15"/>
  <c r="I46" i="15"/>
  <c r="J43" i="15"/>
  <c r="K43" i="15"/>
  <c r="K44" i="15" s="1"/>
  <c r="L43" i="15"/>
  <c r="M43" i="15"/>
  <c r="M44" i="15" s="1"/>
  <c r="N43" i="15"/>
  <c r="O43" i="15"/>
  <c r="O44" i="15" s="1"/>
  <c r="P43" i="15"/>
  <c r="Q43" i="15"/>
  <c r="R43" i="15"/>
  <c r="I43" i="15"/>
  <c r="M40" i="15"/>
  <c r="J40" i="15"/>
  <c r="K40" i="15"/>
  <c r="L40" i="15"/>
  <c r="N40" i="15"/>
  <c r="O40" i="15"/>
  <c r="P40" i="15"/>
  <c r="Q40" i="15"/>
  <c r="R40" i="15"/>
  <c r="I40" i="15"/>
  <c r="K37" i="15"/>
  <c r="J37" i="15"/>
  <c r="L37" i="15"/>
  <c r="M37" i="15"/>
  <c r="N37" i="15"/>
  <c r="N38" i="15" s="1"/>
  <c r="O37" i="15"/>
  <c r="P37" i="15"/>
  <c r="Q37" i="15"/>
  <c r="R37" i="15"/>
  <c r="I37" i="15"/>
  <c r="J34" i="15"/>
  <c r="K34" i="15"/>
  <c r="K35" i="15" s="1"/>
  <c r="L34" i="15"/>
  <c r="L35" i="15" s="1"/>
  <c r="M34" i="15"/>
  <c r="M35" i="15" s="1"/>
  <c r="N34" i="15"/>
  <c r="O34" i="15"/>
  <c r="O35" i="15" s="1"/>
  <c r="P34" i="15"/>
  <c r="P35" i="15" s="1"/>
  <c r="Q34" i="15"/>
  <c r="Q35" i="15" s="1"/>
  <c r="R34" i="15"/>
  <c r="I35" i="15"/>
  <c r="J31" i="15"/>
  <c r="J32" i="15" s="1"/>
  <c r="J47" i="15" s="1"/>
  <c r="K31" i="15"/>
  <c r="K32" i="15" s="1"/>
  <c r="K47" i="15" s="1"/>
  <c r="L31" i="15"/>
  <c r="L44" i="15" s="1"/>
  <c r="M31" i="15"/>
  <c r="M32" i="15" s="1"/>
  <c r="N31" i="15"/>
  <c r="N32" i="15" s="1"/>
  <c r="N47" i="15" s="1"/>
  <c r="O31" i="15"/>
  <c r="O32" i="15" s="1"/>
  <c r="O47" i="15" s="1"/>
  <c r="P31" i="15"/>
  <c r="P32" i="15" s="1"/>
  <c r="Q31" i="15"/>
  <c r="Q32" i="15" s="1"/>
  <c r="R31" i="15"/>
  <c r="R44" i="15" s="1"/>
  <c r="I31" i="15"/>
  <c r="I32" i="15" s="1"/>
  <c r="I33" i="15" s="1"/>
  <c r="I28" i="15"/>
  <c r="I29" i="15" s="1"/>
  <c r="J25" i="15"/>
  <c r="J62" i="15"/>
  <c r="K62" i="15"/>
  <c r="L62" i="15"/>
  <c r="M62" i="15"/>
  <c r="N62" i="15"/>
  <c r="O62" i="15"/>
  <c r="P62" i="15"/>
  <c r="Q62" i="15"/>
  <c r="R62" i="15"/>
  <c r="I62" i="15"/>
  <c r="J35" i="15"/>
  <c r="N35" i="15"/>
  <c r="R35" i="15"/>
  <c r="J28" i="15"/>
  <c r="K28" i="15"/>
  <c r="L28" i="15"/>
  <c r="M28" i="15"/>
  <c r="N28" i="15"/>
  <c r="O28" i="15"/>
  <c r="P28" i="15"/>
  <c r="Q28" i="15"/>
  <c r="R28" i="15"/>
  <c r="K25" i="15"/>
  <c r="L25" i="15"/>
  <c r="M25" i="15"/>
  <c r="N25" i="15"/>
  <c r="O25" i="15"/>
  <c r="P25" i="15"/>
  <c r="Q25" i="15"/>
  <c r="R25" i="15"/>
  <c r="B54" i="15"/>
  <c r="B53" i="15"/>
  <c r="B52" i="15"/>
  <c r="B51" i="15"/>
  <c r="B50" i="15"/>
  <c r="B49" i="15"/>
  <c r="B48" i="15"/>
  <c r="B47" i="15"/>
  <c r="B46" i="15"/>
  <c r="B45" i="15"/>
  <c r="B44" i="15"/>
  <c r="B43" i="15"/>
  <c r="B42" i="15"/>
  <c r="B41" i="15"/>
  <c r="B40" i="15"/>
  <c r="B39" i="15"/>
  <c r="B38" i="15"/>
  <c r="B37" i="15"/>
  <c r="P50" i="15"/>
  <c r="L50" i="15"/>
  <c r="B36" i="15"/>
  <c r="B35" i="15"/>
  <c r="B34" i="15"/>
  <c r="B33" i="15"/>
  <c r="B32" i="15"/>
  <c r="B31" i="15"/>
  <c r="R55" i="15" l="1"/>
  <c r="N55" i="15"/>
  <c r="P55" i="15"/>
  <c r="L55" i="15"/>
  <c r="Q55" i="15"/>
  <c r="M55" i="15"/>
  <c r="O55" i="15"/>
  <c r="K55" i="15"/>
  <c r="I55" i="15"/>
  <c r="J26" i="15"/>
  <c r="J55" i="15"/>
  <c r="N63" i="15"/>
  <c r="N64" i="15" s="1"/>
  <c r="K40" i="18"/>
  <c r="Q63" i="15"/>
  <c r="Q64" i="15" s="1"/>
  <c r="N40" i="18"/>
  <c r="M63" i="15"/>
  <c r="M64" i="15" s="1"/>
  <c r="J40" i="18"/>
  <c r="P63" i="15"/>
  <c r="P64" i="15" s="1"/>
  <c r="M40" i="18"/>
  <c r="L63" i="15"/>
  <c r="L64" i="15" s="1"/>
  <c r="I40" i="18"/>
  <c r="R63" i="15"/>
  <c r="R64" i="15" s="1"/>
  <c r="O40" i="18"/>
  <c r="J63" i="15"/>
  <c r="J64" i="15" s="1"/>
  <c r="G40" i="18"/>
  <c r="I63" i="15"/>
  <c r="I64" i="15" s="1"/>
  <c r="F40" i="18"/>
  <c r="O63" i="15"/>
  <c r="O64" i="15" s="1"/>
  <c r="L40" i="18"/>
  <c r="K63" i="15"/>
  <c r="K64" i="15" s="1"/>
  <c r="H40" i="18"/>
  <c r="K50" i="15"/>
  <c r="K51" i="15" s="1"/>
  <c r="S28" i="15"/>
  <c r="R32" i="15"/>
  <c r="R47" i="15" s="1"/>
  <c r="R48" i="15" s="1"/>
  <c r="P47" i="15"/>
  <c r="P48" i="15" s="1"/>
  <c r="M47" i="15"/>
  <c r="M48" i="15" s="1"/>
  <c r="Q47" i="15"/>
  <c r="Q48" i="15" s="1"/>
  <c r="Q50" i="15"/>
  <c r="M50" i="15"/>
  <c r="M51" i="15" s="1"/>
  <c r="S35" i="15"/>
  <c r="I36" i="15"/>
  <c r="S34" i="15"/>
  <c r="Q44" i="15"/>
  <c r="Q45" i="15" s="1"/>
  <c r="L32" i="15"/>
  <c r="L47" i="15" s="1"/>
  <c r="L48" i="15" s="1"/>
  <c r="P44" i="15"/>
  <c r="P45" i="15" s="1"/>
  <c r="S31" i="15"/>
  <c r="J44" i="15"/>
  <c r="N44" i="15"/>
  <c r="I44" i="15"/>
  <c r="I45" i="15" s="1"/>
  <c r="R50" i="15"/>
  <c r="R51" i="15" s="1"/>
  <c r="R38" i="15"/>
  <c r="J50" i="15"/>
  <c r="J51" i="15" s="1"/>
  <c r="J38" i="15"/>
  <c r="J39" i="15" s="1"/>
  <c r="I26" i="15"/>
  <c r="Q38" i="15"/>
  <c r="M38" i="15"/>
  <c r="S25" i="15"/>
  <c r="I38" i="15"/>
  <c r="I50" i="15"/>
  <c r="S37" i="15"/>
  <c r="P38" i="15"/>
  <c r="L38" i="15"/>
  <c r="L39" i="15" s="1"/>
  <c r="O38" i="15"/>
  <c r="K38" i="15"/>
  <c r="N53" i="15"/>
  <c r="N50" i="15"/>
  <c r="N51" i="15" s="1"/>
  <c r="O51" i="15"/>
  <c r="L51" i="15"/>
  <c r="P51" i="15"/>
  <c r="Q51" i="15"/>
  <c r="O45" i="15"/>
  <c r="L45" i="15"/>
  <c r="N39" i="15"/>
  <c r="R45" i="15"/>
  <c r="J48" i="15"/>
  <c r="N48" i="15"/>
  <c r="K45" i="15"/>
  <c r="K48" i="15"/>
  <c r="O48" i="15"/>
  <c r="M45" i="15"/>
  <c r="M36" i="15"/>
  <c r="J36" i="15"/>
  <c r="Q33" i="15"/>
  <c r="P33" i="15"/>
  <c r="L36" i="15"/>
  <c r="M33" i="15"/>
  <c r="Q36" i="15"/>
  <c r="P36" i="15"/>
  <c r="J33" i="15"/>
  <c r="N33" i="15"/>
  <c r="N36" i="15"/>
  <c r="R36" i="15"/>
  <c r="K33" i="15"/>
  <c r="O33" i="15"/>
  <c r="K36" i="15"/>
  <c r="O36" i="15"/>
  <c r="I30" i="15"/>
  <c r="J29" i="15"/>
  <c r="K29" i="15"/>
  <c r="K30" i="15" s="1"/>
  <c r="L29" i="15"/>
  <c r="L30" i="15" s="1"/>
  <c r="M29" i="15"/>
  <c r="M30" i="15" s="1"/>
  <c r="N29" i="15"/>
  <c r="N30" i="15" s="1"/>
  <c r="O29" i="15"/>
  <c r="O30" i="15" s="1"/>
  <c r="P29" i="15"/>
  <c r="P30" i="15" s="1"/>
  <c r="Q29" i="15"/>
  <c r="Q30" i="15" s="1"/>
  <c r="R29" i="15"/>
  <c r="R30" i="15" s="1"/>
  <c r="M26" i="15"/>
  <c r="O26" i="15"/>
  <c r="P26" i="15"/>
  <c r="B30" i="15"/>
  <c r="B29" i="15"/>
  <c r="B28" i="15"/>
  <c r="B27" i="15"/>
  <c r="B26" i="15"/>
  <c r="B25" i="15"/>
  <c r="J22" i="15"/>
  <c r="J115" i="15" s="1"/>
  <c r="G66" i="18" s="1"/>
  <c r="G71" i="18" s="1"/>
  <c r="K22" i="15"/>
  <c r="K115" i="15" s="1"/>
  <c r="H66" i="18" s="1"/>
  <c r="H71" i="18" s="1"/>
  <c r="L22" i="15"/>
  <c r="L115" i="15" s="1"/>
  <c r="I66" i="18" s="1"/>
  <c r="I71" i="18" s="1"/>
  <c r="M22" i="15"/>
  <c r="M115" i="15" s="1"/>
  <c r="J66" i="18" s="1"/>
  <c r="J71" i="18" s="1"/>
  <c r="N22" i="15"/>
  <c r="N115" i="15" s="1"/>
  <c r="O22" i="15"/>
  <c r="O115" i="15" s="1"/>
  <c r="P22" i="15"/>
  <c r="P115" i="15" s="1"/>
  <c r="Q22" i="15"/>
  <c r="Q115" i="15" s="1"/>
  <c r="R22" i="15"/>
  <c r="R115" i="15" s="1"/>
  <c r="I22" i="15"/>
  <c r="I115" i="15" s="1"/>
  <c r="S70" i="15"/>
  <c r="S12" i="15"/>
  <c r="P110" i="18" s="1"/>
  <c r="K66" i="18" l="1"/>
  <c r="K71" i="18" s="1"/>
  <c r="P40" i="18"/>
  <c r="S115" i="15"/>
  <c r="S121" i="15" s="1"/>
  <c r="F66" i="18"/>
  <c r="L66" i="18"/>
  <c r="L71" i="18" s="1"/>
  <c r="O66" i="18"/>
  <c r="O71" i="18" s="1"/>
  <c r="N66" i="18"/>
  <c r="N71" i="18" s="1"/>
  <c r="M66" i="18"/>
  <c r="M71" i="18" s="1"/>
  <c r="R33" i="15"/>
  <c r="L33" i="15"/>
  <c r="S29" i="15"/>
  <c r="J30" i="15"/>
  <c r="S30" i="15" s="1"/>
  <c r="S36" i="15"/>
  <c r="S32" i="15"/>
  <c r="J45" i="15"/>
  <c r="S44" i="15"/>
  <c r="N45" i="15"/>
  <c r="S43" i="15"/>
  <c r="S46" i="15"/>
  <c r="I47" i="15"/>
  <c r="N54" i="15"/>
  <c r="S38" i="15"/>
  <c r="Q53" i="15"/>
  <c r="Q54" i="15" s="1"/>
  <c r="R53" i="15"/>
  <c r="R54" i="15" s="1"/>
  <c r="J53" i="15"/>
  <c r="I39" i="15"/>
  <c r="S50" i="15"/>
  <c r="S49" i="15"/>
  <c r="I27" i="15"/>
  <c r="R39" i="15"/>
  <c r="M39" i="15"/>
  <c r="M53" i="15"/>
  <c r="O41" i="15"/>
  <c r="O56" i="15" s="1"/>
  <c r="L41" i="18" s="1"/>
  <c r="P39" i="15"/>
  <c r="P53" i="15"/>
  <c r="O39" i="15"/>
  <c r="K39" i="15"/>
  <c r="I51" i="15"/>
  <c r="S51" i="15" s="1"/>
  <c r="Q39" i="15"/>
  <c r="O27" i="15"/>
  <c r="L39" i="18" s="1"/>
  <c r="K26" i="15"/>
  <c r="F39" i="18"/>
  <c r="R26" i="15"/>
  <c r="N26" i="15"/>
  <c r="P27" i="15"/>
  <c r="M39" i="18" s="1"/>
  <c r="M27" i="15"/>
  <c r="J39" i="18" s="1"/>
  <c r="Q26" i="15"/>
  <c r="L26" i="15"/>
  <c r="S63" i="15"/>
  <c r="S62" i="15"/>
  <c r="S64" i="15" l="1"/>
  <c r="O112" i="15"/>
  <c r="L63" i="18"/>
  <c r="F71" i="18"/>
  <c r="P66" i="18"/>
  <c r="P71" i="18" s="1"/>
  <c r="S33" i="15"/>
  <c r="O57" i="15"/>
  <c r="S26" i="15"/>
  <c r="S45" i="15"/>
  <c r="S47" i="15"/>
  <c r="I48" i="15"/>
  <c r="S48" i="15" s="1"/>
  <c r="J54" i="15"/>
  <c r="M41" i="15"/>
  <c r="L53" i="15"/>
  <c r="L54" i="15" s="1"/>
  <c r="S52" i="15"/>
  <c r="I53" i="15"/>
  <c r="I41" i="15"/>
  <c r="S39" i="15"/>
  <c r="K53" i="15"/>
  <c r="K54" i="15" s="1"/>
  <c r="O53" i="15"/>
  <c r="O54" i="15" s="1"/>
  <c r="P41" i="15"/>
  <c r="P54" i="15"/>
  <c r="M54" i="15"/>
  <c r="J41" i="15"/>
  <c r="J56" i="15" s="1"/>
  <c r="K41" i="15"/>
  <c r="K56" i="15" s="1"/>
  <c r="O42" i="15"/>
  <c r="R41" i="15"/>
  <c r="R56" i="15" s="1"/>
  <c r="N41" i="15"/>
  <c r="N56" i="15" s="1"/>
  <c r="K27" i="15"/>
  <c r="H39" i="18" s="1"/>
  <c r="J27" i="15"/>
  <c r="Q27" i="15"/>
  <c r="N39" i="18" s="1"/>
  <c r="N27" i="15"/>
  <c r="K39" i="18" s="1"/>
  <c r="L27" i="15"/>
  <c r="I39" i="18" s="1"/>
  <c r="R27" i="15"/>
  <c r="K41" i="18" l="1"/>
  <c r="K63" i="18" s="1"/>
  <c r="N112" i="15"/>
  <c r="G41" i="18"/>
  <c r="J112" i="15"/>
  <c r="O41" i="18"/>
  <c r="R112" i="15"/>
  <c r="H41" i="18"/>
  <c r="H63" i="18" s="1"/>
  <c r="K112" i="15"/>
  <c r="P42" i="15"/>
  <c r="P56" i="15"/>
  <c r="P112" i="15" s="1"/>
  <c r="M42" i="15"/>
  <c r="M56" i="15"/>
  <c r="M112" i="15" s="1"/>
  <c r="I42" i="15"/>
  <c r="I56" i="15"/>
  <c r="I112" i="15" s="1"/>
  <c r="O148" i="15"/>
  <c r="N57" i="15"/>
  <c r="K57" i="15"/>
  <c r="S27" i="15"/>
  <c r="Q41" i="15"/>
  <c r="S53" i="15"/>
  <c r="L41" i="15"/>
  <c r="S40" i="15"/>
  <c r="S55" i="15" s="1"/>
  <c r="I54" i="15"/>
  <c r="R42" i="15"/>
  <c r="N42" i="15"/>
  <c r="K42" i="15"/>
  <c r="G39" i="18"/>
  <c r="O39" i="18"/>
  <c r="L121" i="15"/>
  <c r="M121" i="15"/>
  <c r="M142" i="15" s="1"/>
  <c r="J91" i="18" s="1"/>
  <c r="N121" i="15"/>
  <c r="O121" i="15"/>
  <c r="O142" i="15" s="1"/>
  <c r="L91" i="18" s="1"/>
  <c r="P121" i="15"/>
  <c r="Q121" i="15"/>
  <c r="R121" i="15"/>
  <c r="J121" i="15"/>
  <c r="S19" i="15"/>
  <c r="P117" i="18" s="1"/>
  <c r="S18" i="15"/>
  <c r="P116" i="18" s="1"/>
  <c r="S17" i="15"/>
  <c r="P115" i="18" s="1"/>
  <c r="S16" i="15"/>
  <c r="P114" i="18" s="1"/>
  <c r="S21" i="15"/>
  <c r="P119" i="18" s="1"/>
  <c r="S20" i="15"/>
  <c r="P118" i="18" s="1"/>
  <c r="S15" i="15"/>
  <c r="P113" i="18" s="1"/>
  <c r="S14" i="15"/>
  <c r="P112" i="18" s="1"/>
  <c r="S13" i="15"/>
  <c r="P111" i="18" s="1"/>
  <c r="I136" i="15" l="1"/>
  <c r="I133" i="15"/>
  <c r="F82" i="18" s="1"/>
  <c r="E6" i="2"/>
  <c r="H6" i="2" s="1"/>
  <c r="I6" i="2" s="1"/>
  <c r="R136" i="15"/>
  <c r="R137" i="15" s="1"/>
  <c r="E15" i="2"/>
  <c r="O63" i="18"/>
  <c r="K142" i="15"/>
  <c r="K136" i="15"/>
  <c r="E8" i="2"/>
  <c r="J136" i="15"/>
  <c r="J137" i="15" s="1"/>
  <c r="E7" i="2"/>
  <c r="H7" i="2" s="1"/>
  <c r="I7" i="2" s="1"/>
  <c r="E12" i="2"/>
  <c r="P136" i="15"/>
  <c r="P137" i="15" s="1"/>
  <c r="E13" i="2"/>
  <c r="N136" i="15"/>
  <c r="N137" i="15" s="1"/>
  <c r="E11" i="2"/>
  <c r="P142" i="15"/>
  <c r="M91" i="18" s="1"/>
  <c r="M136" i="15"/>
  <c r="M137" i="15" s="1"/>
  <c r="E10" i="2"/>
  <c r="R133" i="15"/>
  <c r="O82" i="18" s="1"/>
  <c r="O136" i="15"/>
  <c r="O137" i="15" s="1"/>
  <c r="O135" i="15"/>
  <c r="J41" i="18"/>
  <c r="J63" i="18" s="1"/>
  <c r="M57" i="15"/>
  <c r="M148" i="15"/>
  <c r="J97" i="18" s="1"/>
  <c r="L42" i="15"/>
  <c r="L56" i="15"/>
  <c r="L112" i="15" s="1"/>
  <c r="Q42" i="15"/>
  <c r="Q56" i="15"/>
  <c r="Q112" i="15" s="1"/>
  <c r="I57" i="15"/>
  <c r="F41" i="18"/>
  <c r="M41" i="18"/>
  <c r="M63" i="18" s="1"/>
  <c r="P57" i="15"/>
  <c r="P148" i="15"/>
  <c r="M97" i="18" s="1"/>
  <c r="O134" i="15"/>
  <c r="L83" i="18" s="1"/>
  <c r="M135" i="15"/>
  <c r="J84" i="18" s="1"/>
  <c r="M134" i="15"/>
  <c r="J83" i="18" s="1"/>
  <c r="H82" i="18"/>
  <c r="J133" i="15"/>
  <c r="G82" i="18" s="1"/>
  <c r="K135" i="15"/>
  <c r="H84" i="18" s="1"/>
  <c r="N135" i="15"/>
  <c r="K84" i="18" s="1"/>
  <c r="N134" i="15"/>
  <c r="K83" i="18" s="1"/>
  <c r="R142" i="15"/>
  <c r="O91" i="18" s="1"/>
  <c r="N82" i="18"/>
  <c r="Q142" i="15"/>
  <c r="N91" i="18" s="1"/>
  <c r="K82" i="18"/>
  <c r="N142" i="15"/>
  <c r="K91" i="18" s="1"/>
  <c r="I82" i="18"/>
  <c r="J82" i="18"/>
  <c r="L84" i="18"/>
  <c r="G63" i="18"/>
  <c r="P39" i="18"/>
  <c r="K148" i="15"/>
  <c r="H97" i="18" s="1"/>
  <c r="L97" i="18"/>
  <c r="H91" i="18"/>
  <c r="N148" i="15"/>
  <c r="R57" i="15"/>
  <c r="J57" i="15"/>
  <c r="F6" i="2"/>
  <c r="S41" i="15"/>
  <c r="J42" i="15"/>
  <c r="S22" i="15"/>
  <c r="N120" i="18"/>
  <c r="M120" i="18"/>
  <c r="I120" i="18"/>
  <c r="F120" i="18"/>
  <c r="L120" i="18"/>
  <c r="J120" i="18"/>
  <c r="O120" i="18"/>
  <c r="K120" i="18"/>
  <c r="G120" i="18"/>
  <c r="H120" i="18"/>
  <c r="S72" i="15"/>
  <c r="F11" i="2" l="1"/>
  <c r="H11" i="2"/>
  <c r="I11" i="2" s="1"/>
  <c r="F12" i="2"/>
  <c r="H12" i="2"/>
  <c r="I12" i="2" s="1"/>
  <c r="K143" i="15"/>
  <c r="K137" i="15"/>
  <c r="L136" i="15"/>
  <c r="L137" i="15"/>
  <c r="L142" i="15"/>
  <c r="I91" i="18" s="1"/>
  <c r="E9" i="2"/>
  <c r="F10" i="2"/>
  <c r="H10" i="2"/>
  <c r="I10" i="2" s="1"/>
  <c r="F13" i="2"/>
  <c r="H13" i="2"/>
  <c r="I13" i="2" s="1"/>
  <c r="Q136" i="15"/>
  <c r="Q137" i="15" s="1"/>
  <c r="E14" i="2"/>
  <c r="F8" i="2"/>
  <c r="H8" i="2"/>
  <c r="I8" i="2" s="1"/>
  <c r="F15" i="2"/>
  <c r="H15" i="2"/>
  <c r="I15" i="2" s="1"/>
  <c r="I137" i="15"/>
  <c r="S136" i="15"/>
  <c r="H92" i="18"/>
  <c r="J85" i="18"/>
  <c r="P135" i="15"/>
  <c r="M84" i="18" s="1"/>
  <c r="P134" i="15"/>
  <c r="M83" i="18" s="1"/>
  <c r="S42" i="15"/>
  <c r="N41" i="18"/>
  <c r="N63" i="18" s="1"/>
  <c r="Q57" i="15"/>
  <c r="I142" i="15"/>
  <c r="F91" i="18" s="1"/>
  <c r="I135" i="15"/>
  <c r="F84" i="18" s="1"/>
  <c r="I148" i="15"/>
  <c r="F97" i="18" s="1"/>
  <c r="I144" i="15"/>
  <c r="F63" i="18"/>
  <c r="I41" i="18"/>
  <c r="I63" i="18" s="1"/>
  <c r="L57" i="15"/>
  <c r="S57" i="15" s="1"/>
  <c r="S133" i="15"/>
  <c r="J135" i="15"/>
  <c r="G84" i="18" s="1"/>
  <c r="R135" i="15"/>
  <c r="O84" i="18" s="1"/>
  <c r="R134" i="15"/>
  <c r="O143" i="15"/>
  <c r="N144" i="15"/>
  <c r="K78" i="18" s="1"/>
  <c r="N143" i="15"/>
  <c r="J86" i="18"/>
  <c r="M143" i="15"/>
  <c r="Q141" i="15"/>
  <c r="M82" i="18"/>
  <c r="P141" i="15"/>
  <c r="L85" i="18"/>
  <c r="L82" i="18"/>
  <c r="O141" i="15"/>
  <c r="N141" i="15"/>
  <c r="H85" i="18"/>
  <c r="K85" i="18"/>
  <c r="K97" i="18"/>
  <c r="R148" i="15"/>
  <c r="J142" i="15"/>
  <c r="G91" i="18" s="1"/>
  <c r="H86" i="18"/>
  <c r="J148" i="15"/>
  <c r="S56" i="15"/>
  <c r="S112" i="15" s="1"/>
  <c r="L141" i="15"/>
  <c r="I90" i="18" s="1"/>
  <c r="M141" i="15"/>
  <c r="J90" i="18" s="1"/>
  <c r="F7" i="2"/>
  <c r="G7" i="2" s="1"/>
  <c r="P120" i="18"/>
  <c r="N155" i="15" l="1"/>
  <c r="N150" i="15"/>
  <c r="F14" i="2"/>
  <c r="H14" i="2"/>
  <c r="I14" i="2" s="1"/>
  <c r="F9" i="2"/>
  <c r="H9" i="2"/>
  <c r="I9" i="2" s="1"/>
  <c r="J92" i="18"/>
  <c r="M155" i="15"/>
  <c r="M150" i="15"/>
  <c r="J99" i="18" s="1"/>
  <c r="O155" i="15"/>
  <c r="O150" i="15"/>
  <c r="K155" i="15"/>
  <c r="K150" i="15"/>
  <c r="H99" i="18" s="1"/>
  <c r="P143" i="15"/>
  <c r="M92" i="18" s="1"/>
  <c r="M85" i="18"/>
  <c r="F86" i="18"/>
  <c r="P41" i="18"/>
  <c r="P63" i="18" s="1"/>
  <c r="L134" i="15"/>
  <c r="I83" i="18" s="1"/>
  <c r="L148" i="15"/>
  <c r="I97" i="18" s="1"/>
  <c r="L135" i="15"/>
  <c r="I84" i="18" s="1"/>
  <c r="L143" i="15"/>
  <c r="I143" i="15"/>
  <c r="F85" i="18"/>
  <c r="Q135" i="15"/>
  <c r="N84" i="18" s="1"/>
  <c r="Q148" i="15"/>
  <c r="N97" i="18" s="1"/>
  <c r="Q143" i="15"/>
  <c r="N92" i="18" s="1"/>
  <c r="Q134" i="15"/>
  <c r="N83" i="18" s="1"/>
  <c r="F78" i="18"/>
  <c r="F93" i="18"/>
  <c r="I149" i="15"/>
  <c r="R144" i="15"/>
  <c r="O78" i="18" s="1"/>
  <c r="R143" i="15"/>
  <c r="M86" i="18"/>
  <c r="P144" i="15"/>
  <c r="L92" i="18"/>
  <c r="L86" i="18"/>
  <c r="O144" i="15"/>
  <c r="K86" i="18"/>
  <c r="K92" i="18"/>
  <c r="N156" i="15"/>
  <c r="K105" i="18" s="1"/>
  <c r="K93" i="18"/>
  <c r="M144" i="15"/>
  <c r="O83" i="18"/>
  <c r="R141" i="15"/>
  <c r="N90" i="18"/>
  <c r="M90" i="18"/>
  <c r="L90" i="18"/>
  <c r="K90" i="18"/>
  <c r="N145" i="15"/>
  <c r="K94" i="18" s="1"/>
  <c r="J144" i="15"/>
  <c r="O97" i="18"/>
  <c r="O85" i="18"/>
  <c r="G97" i="18"/>
  <c r="J143" i="15"/>
  <c r="G85" i="18"/>
  <c r="S142" i="15"/>
  <c r="P91" i="18" s="1"/>
  <c r="P82" i="18"/>
  <c r="K144" i="15"/>
  <c r="I156" i="15"/>
  <c r="F105" i="18" s="1"/>
  <c r="G37" i="18"/>
  <c r="H37" i="18"/>
  <c r="I37" i="18"/>
  <c r="J37" i="18"/>
  <c r="K37" i="18"/>
  <c r="L37" i="18"/>
  <c r="M37" i="18"/>
  <c r="N37" i="18"/>
  <c r="O37" i="18"/>
  <c r="F37" i="18"/>
  <c r="S148" i="15" l="1"/>
  <c r="P97" i="18" s="1"/>
  <c r="G92" i="18"/>
  <c r="J155" i="15"/>
  <c r="J150" i="15"/>
  <c r="G99" i="18" s="1"/>
  <c r="R155" i="15"/>
  <c r="R150" i="15"/>
  <c r="L155" i="15"/>
  <c r="I104" i="18" s="1"/>
  <c r="L150" i="15"/>
  <c r="I99" i="18" s="1"/>
  <c r="Q155" i="15"/>
  <c r="Q150" i="15"/>
  <c r="I155" i="15"/>
  <c r="F104" i="18" s="1"/>
  <c r="I150" i="15"/>
  <c r="F99" i="18" s="1"/>
  <c r="P155" i="15"/>
  <c r="P150" i="15"/>
  <c r="I92" i="18"/>
  <c r="P85" i="18"/>
  <c r="S135" i="15"/>
  <c r="P84" i="18" s="1"/>
  <c r="N85" i="18"/>
  <c r="F92" i="18"/>
  <c r="L144" i="15"/>
  <c r="I85" i="18"/>
  <c r="I134" i="15"/>
  <c r="I141" i="15" s="1"/>
  <c r="O145" i="15"/>
  <c r="L94" i="18" s="1"/>
  <c r="L78" i="18"/>
  <c r="H78" i="18"/>
  <c r="P145" i="15"/>
  <c r="M94" i="18" s="1"/>
  <c r="M78" i="18"/>
  <c r="M156" i="15"/>
  <c r="J105" i="18" s="1"/>
  <c r="J78" i="18"/>
  <c r="G78" i="18"/>
  <c r="J93" i="18"/>
  <c r="M145" i="15"/>
  <c r="J94" i="18" s="1"/>
  <c r="F74" i="18"/>
  <c r="M151" i="15"/>
  <c r="J100" i="18" s="1"/>
  <c r="G86" i="18"/>
  <c r="O86" i="18"/>
  <c r="O92" i="18"/>
  <c r="O93" i="18"/>
  <c r="R156" i="15"/>
  <c r="O105" i="18" s="1"/>
  <c r="N99" i="18"/>
  <c r="Q151" i="15"/>
  <c r="N100" i="18" s="1"/>
  <c r="N104" i="18"/>
  <c r="M104" i="18"/>
  <c r="M99" i="18"/>
  <c r="P151" i="15"/>
  <c r="M100" i="18" s="1"/>
  <c r="P156" i="15"/>
  <c r="M105" i="18" s="1"/>
  <c r="M93" i="18"/>
  <c r="L104" i="18"/>
  <c r="L99" i="18"/>
  <c r="O151" i="15"/>
  <c r="L100" i="18" s="1"/>
  <c r="O156" i="15"/>
  <c r="L105" i="18" s="1"/>
  <c r="L93" i="18"/>
  <c r="N157" i="15"/>
  <c r="K106" i="18" s="1"/>
  <c r="K104" i="18"/>
  <c r="K99" i="18"/>
  <c r="N151" i="15"/>
  <c r="K100" i="18" s="1"/>
  <c r="O90" i="18"/>
  <c r="R145" i="15"/>
  <c r="O94" i="18" s="1"/>
  <c r="J104" i="18"/>
  <c r="K156" i="15"/>
  <c r="H105" i="18" s="1"/>
  <c r="H93" i="18"/>
  <c r="J156" i="15"/>
  <c r="G105" i="18" s="1"/>
  <c r="G93" i="18"/>
  <c r="G104" i="18"/>
  <c r="S143" i="15"/>
  <c r="P92" i="18" s="1"/>
  <c r="I157" i="15" l="1"/>
  <c r="F106" i="18" s="1"/>
  <c r="N86" i="18"/>
  <c r="Q144" i="15"/>
  <c r="L151" i="15"/>
  <c r="I100" i="18" s="1"/>
  <c r="I86" i="18"/>
  <c r="S137" i="15"/>
  <c r="P86" i="18" s="1"/>
  <c r="M157" i="15"/>
  <c r="J106" i="18" s="1"/>
  <c r="P152" i="15"/>
  <c r="M101" i="18" s="1"/>
  <c r="M152" i="15"/>
  <c r="J101" i="18" s="1"/>
  <c r="J134" i="15"/>
  <c r="G83" i="18" s="1"/>
  <c r="J149" i="15"/>
  <c r="G98" i="18" s="1"/>
  <c r="K134" i="15"/>
  <c r="H83" i="18" s="1"/>
  <c r="K149" i="15"/>
  <c r="H98" i="18" s="1"/>
  <c r="G74" i="18"/>
  <c r="H74" i="18"/>
  <c r="F83" i="18"/>
  <c r="N152" i="15"/>
  <c r="N158" i="15" s="1"/>
  <c r="K107" i="18" s="1"/>
  <c r="O104" i="18"/>
  <c r="R157" i="15"/>
  <c r="O106" i="18" s="1"/>
  <c r="O99" i="18"/>
  <c r="R151" i="15"/>
  <c r="P157" i="15"/>
  <c r="M106" i="18" s="1"/>
  <c r="O152" i="15"/>
  <c r="L101" i="18" s="1"/>
  <c r="O157" i="15"/>
  <c r="L106" i="18" s="1"/>
  <c r="K157" i="15"/>
  <c r="H106" i="18" s="1"/>
  <c r="H104" i="18"/>
  <c r="S150" i="15"/>
  <c r="P99" i="18" s="1"/>
  <c r="J157" i="15"/>
  <c r="G106" i="18" s="1"/>
  <c r="S155" i="15"/>
  <c r="P104" i="18" s="1"/>
  <c r="S110" i="15"/>
  <c r="N78" i="18" l="1"/>
  <c r="Q156" i="15"/>
  <c r="Q145" i="15"/>
  <c r="N93" i="18"/>
  <c r="S144" i="15"/>
  <c r="P93" i="18" s="1"/>
  <c r="L156" i="15"/>
  <c r="L145" i="15"/>
  <c r="I78" i="18"/>
  <c r="P78" i="18" s="1"/>
  <c r="I93" i="18"/>
  <c r="M158" i="15"/>
  <c r="J107" i="18" s="1"/>
  <c r="K141" i="15"/>
  <c r="J141" i="15"/>
  <c r="J145" i="15" s="1"/>
  <c r="G94" i="18" s="1"/>
  <c r="S134" i="15"/>
  <c r="P83" i="18" s="1"/>
  <c r="J151" i="15"/>
  <c r="G100" i="18" s="1"/>
  <c r="K151" i="15"/>
  <c r="H100" i="18" s="1"/>
  <c r="P74" i="18"/>
  <c r="K101" i="18"/>
  <c r="P158" i="15"/>
  <c r="M107" i="18" s="1"/>
  <c r="R152" i="15"/>
  <c r="O100" i="18"/>
  <c r="O158" i="15"/>
  <c r="L107" i="18" s="1"/>
  <c r="S124" i="15"/>
  <c r="N94" i="18" l="1"/>
  <c r="Q152" i="15"/>
  <c r="N105" i="18"/>
  <c r="Q157" i="15"/>
  <c r="N106" i="18" s="1"/>
  <c r="I105" i="18"/>
  <c r="S156" i="15"/>
  <c r="P105" i="18" s="1"/>
  <c r="L157" i="15"/>
  <c r="I94" i="18"/>
  <c r="L152" i="15"/>
  <c r="H90" i="18"/>
  <c r="S141" i="15"/>
  <c r="K145" i="15"/>
  <c r="H94" i="18" s="1"/>
  <c r="G90" i="18"/>
  <c r="J152" i="15"/>
  <c r="G101" i="18" s="1"/>
  <c r="R158" i="15"/>
  <c r="O107" i="18" s="1"/>
  <c r="O101" i="18"/>
  <c r="F98" i="18"/>
  <c r="I151" i="15"/>
  <c r="F100" i="18" s="1"/>
  <c r="S149" i="15"/>
  <c r="P98" i="18" s="1"/>
  <c r="F90" i="18"/>
  <c r="N101" i="18" l="1"/>
  <c r="Q158" i="15"/>
  <c r="N107" i="18" s="1"/>
  <c r="I101" i="18"/>
  <c r="L158" i="15"/>
  <c r="I107" i="18" s="1"/>
  <c r="I106" i="18"/>
  <c r="S157" i="15"/>
  <c r="P106" i="18" s="1"/>
  <c r="K152" i="15"/>
  <c r="J158" i="15"/>
  <c r="G107" i="18" s="1"/>
  <c r="S151" i="15"/>
  <c r="P100" i="18" s="1"/>
  <c r="P90" i="18"/>
  <c r="M21" i="18" s="1"/>
  <c r="I145" i="15"/>
  <c r="K158" i="15" l="1"/>
  <c r="H107" i="18" s="1"/>
  <c r="H101" i="18"/>
  <c r="F94" i="18"/>
  <c r="I152" i="15"/>
  <c r="F101" i="18" s="1"/>
  <c r="S145" i="15"/>
  <c r="P94" i="18" s="1"/>
  <c r="I158" i="15" l="1"/>
  <c r="S152" i="15"/>
  <c r="P101" i="18" s="1"/>
  <c r="S158" i="15" l="1"/>
  <c r="P107" i="18" s="1"/>
  <c r="F107" i="18"/>
</calcChain>
</file>

<file path=xl/sharedStrings.xml><?xml version="1.0" encoding="utf-8"?>
<sst xmlns="http://schemas.openxmlformats.org/spreadsheetml/2006/main" count="3499" uniqueCount="1590">
  <si>
    <t>Title Code</t>
  </si>
  <si>
    <t>Total Revenue</t>
  </si>
  <si>
    <t>Employee 2</t>
  </si>
  <si>
    <t>Employee 3</t>
  </si>
  <si>
    <t>Employee 4</t>
  </si>
  <si>
    <t>Employee 5</t>
  </si>
  <si>
    <t>Employee 6</t>
  </si>
  <si>
    <t>Employee 7</t>
  </si>
  <si>
    <t>Employee 8</t>
  </si>
  <si>
    <t>Employee 9</t>
  </si>
  <si>
    <t>Employee 10</t>
  </si>
  <si>
    <t>Recharge Rate Calculation</t>
  </si>
  <si>
    <t>Total Expenses</t>
  </si>
  <si>
    <t>Expenses</t>
  </si>
  <si>
    <t>Job Title</t>
  </si>
  <si>
    <t>Property Number</t>
  </si>
  <si>
    <t>Equipment Title 1</t>
  </si>
  <si>
    <t>Equipment Title 2</t>
  </si>
  <si>
    <t>Equipment Title 3</t>
  </si>
  <si>
    <t>Equipment Title 4</t>
  </si>
  <si>
    <t>Equipment Title 5</t>
  </si>
  <si>
    <t>Equipment Title 6</t>
  </si>
  <si>
    <t>Equipment Title 7</t>
  </si>
  <si>
    <t>Equipment Title 8</t>
  </si>
  <si>
    <t>Equipment Title 9</t>
  </si>
  <si>
    <t>Equipment Title 10</t>
  </si>
  <si>
    <t>OP Fund</t>
  </si>
  <si>
    <t>Receive Date</t>
  </si>
  <si>
    <t>Purchase Price ($)</t>
  </si>
  <si>
    <t>Depreciation Expense</t>
  </si>
  <si>
    <t>NUD</t>
  </si>
  <si>
    <t>NUD Dept Return</t>
  </si>
  <si>
    <t>Useful Life (Yrs)</t>
  </si>
  <si>
    <t>Elapsed Time (Yrs)</t>
  </si>
  <si>
    <t>Fiscal Year</t>
  </si>
  <si>
    <t>ADVERTISING</t>
  </si>
  <si>
    <t>CONSULTANTS &amp; EXTERNALLY PURCHASED SERVICES</t>
  </si>
  <si>
    <t>ENTERTAINMENT</t>
  </si>
  <si>
    <t>EQUIPMENT DEPRECIATION</t>
  </si>
  <si>
    <t>EQUIPMENT RENTAL &amp; LEASE</t>
  </si>
  <si>
    <t>FREIGHT &amp; MAILING SERVICES</t>
  </si>
  <si>
    <t>PRINTING &amp; MEDIAWORKS</t>
  </si>
  <si>
    <t>REPAIRS &amp; MAINTENANCE (INCLUDING CONTRACTS)</t>
  </si>
  <si>
    <t>SPACE RENTAL - LEASE</t>
  </si>
  <si>
    <t>SPACE RENTAL - NON-LEASE</t>
  </si>
  <si>
    <t>SUPPLIES &amp; EXPENSES - OTHER</t>
  </si>
  <si>
    <t>TELEPHONE &amp; COMM RESOURCES &amp; IET SERVICES</t>
  </si>
  <si>
    <t>TRAVEL</t>
  </si>
  <si>
    <t>UTILITIES</t>
  </si>
  <si>
    <t>Supplies &amp; Expenses Type</t>
  </si>
  <si>
    <t>Totals</t>
  </si>
  <si>
    <t>Subsidy ($)</t>
  </si>
  <si>
    <t>Federal Support ($)</t>
  </si>
  <si>
    <t>External Customer Rate (w/ NUD &amp; Markup)</t>
  </si>
  <si>
    <t>External Customer Rate (w/ NUD)</t>
  </si>
  <si>
    <t>Volume (Projections)</t>
  </si>
  <si>
    <t>Cost Adjustments</t>
  </si>
  <si>
    <t>Recharge Revenue</t>
  </si>
  <si>
    <t>Income Revenue</t>
  </si>
  <si>
    <t xml:space="preserve"> </t>
  </si>
  <si>
    <t>Individual Responsible for the Financial Management of the Service Unit</t>
  </si>
  <si>
    <t>Please Print Name and Title</t>
  </si>
  <si>
    <t>Signature &amp; Date</t>
  </si>
  <si>
    <t>Email</t>
  </si>
  <si>
    <r>
      <t>Description of Goods or Services Provided:</t>
    </r>
    <r>
      <rPr>
        <b/>
        <sz val="10"/>
        <rFont val="Arial"/>
        <family val="2"/>
      </rPr>
      <t xml:space="preserve"> </t>
    </r>
  </si>
  <si>
    <t>GAEL</t>
  </si>
  <si>
    <t>Common Goods Assessment</t>
  </si>
  <si>
    <t>Facilities &amp; Equipment</t>
  </si>
  <si>
    <t>General &amp; Admin Supplies</t>
  </si>
  <si>
    <t>Internal Assessments</t>
  </si>
  <si>
    <t>Internal Recharge Services &amp; Other</t>
  </si>
  <si>
    <t>IT &amp; Communications Services</t>
  </si>
  <si>
    <t>Maintenance &amp; Repairs</t>
  </si>
  <si>
    <t>Utilities</t>
  </si>
  <si>
    <t>Temporary Services</t>
  </si>
  <si>
    <t>SUB Awards/Contracts</t>
  </si>
  <si>
    <t>Services &amp; Fees</t>
  </si>
  <si>
    <t>Scholarships &amp; Fellowships</t>
  </si>
  <si>
    <t>Rents, Leases &amp; Occupancy Costs</t>
  </si>
  <si>
    <t>Multicampus Agreements</t>
  </si>
  <si>
    <t>Medical, Educational &amp; Research Supplies</t>
  </si>
  <si>
    <t>Meeting &amp; Entertainment &amp; Gifts</t>
  </si>
  <si>
    <t>Volume Sold to Federally-Supported Recharge Customers</t>
  </si>
  <si>
    <t>Volume Sold to External Customers (w/NUD)</t>
  </si>
  <si>
    <t>Volume Sold to External Customers (w/NUD &amp; Markup)</t>
  </si>
  <si>
    <t>Travel &amp; Training</t>
  </si>
  <si>
    <t>Reserve for Improvements &amp; Depreciation</t>
  </si>
  <si>
    <t>Other Expenses</t>
  </si>
  <si>
    <t>Building Name</t>
  </si>
  <si>
    <t>Room #</t>
  </si>
  <si>
    <t>% of Space</t>
  </si>
  <si>
    <t>Signature and Statement of Responsibility:</t>
  </si>
  <si>
    <t>Please return signed form to: Recharge@ucdavis.edu. Digital signatures are encouraged.</t>
  </si>
  <si>
    <t>S&amp;B Total</t>
  </si>
  <si>
    <t>Dep. R1</t>
  </si>
  <si>
    <t>Dep. R2</t>
  </si>
  <si>
    <t>Dep. R3</t>
  </si>
  <si>
    <t>Dep. R4</t>
  </si>
  <si>
    <t>Dep. R5</t>
  </si>
  <si>
    <t>Dep. R6</t>
  </si>
  <si>
    <t>Dep. R7</t>
  </si>
  <si>
    <t>Dep. R8</t>
  </si>
  <si>
    <t>Dep. R9</t>
  </si>
  <si>
    <t>Dep. R10</t>
  </si>
  <si>
    <t>Dep. Total</t>
  </si>
  <si>
    <t>Total Volume</t>
  </si>
  <si>
    <t>Total FTE</t>
  </si>
  <si>
    <t>Equipment Depreciation</t>
  </si>
  <si>
    <t>Total Depreciation</t>
  </si>
  <si>
    <t>Dean or Department Head</t>
  </si>
  <si>
    <t>Director, MSO, or CAO</t>
  </si>
  <si>
    <r>
      <t xml:space="preserve">Additional Contact(s): </t>
    </r>
    <r>
      <rPr>
        <b/>
        <i/>
        <sz val="9"/>
        <rFont val="Arial"/>
        <family val="2"/>
      </rPr>
      <t>(Please identify who we should contact with questions)</t>
    </r>
  </si>
  <si>
    <t>Bldg. CAAN</t>
  </si>
  <si>
    <t>% of Equip. Used</t>
  </si>
  <si>
    <t>Yes</t>
  </si>
  <si>
    <t>No</t>
  </si>
  <si>
    <t>N/A</t>
  </si>
  <si>
    <t>Revenue List</t>
  </si>
  <si>
    <t>Request To:</t>
  </si>
  <si>
    <r>
      <t xml:space="preserve">Other </t>
    </r>
    <r>
      <rPr>
        <i/>
        <sz val="11"/>
        <color theme="1"/>
        <rFont val="Calibri"/>
        <family val="2"/>
        <scheme val="minor"/>
      </rPr>
      <t>(please explain below)</t>
    </r>
  </si>
  <si>
    <t>Date last approved by BIA/CPA:</t>
  </si>
  <si>
    <t>Activity Generated:</t>
  </si>
  <si>
    <t>Surplus</t>
  </si>
  <si>
    <t>Deficit</t>
  </si>
  <si>
    <t>% of Time Rate 1</t>
  </si>
  <si>
    <t>% of Time Rate 2</t>
  </si>
  <si>
    <t>% of Time Rate 3</t>
  </si>
  <si>
    <t>% of Time Rate 4</t>
  </si>
  <si>
    <t>% of Time Rate 5</t>
  </si>
  <si>
    <t>% of Time Rate 6</t>
  </si>
  <si>
    <t>% of Time Rate 7</t>
  </si>
  <si>
    <t>% of Time Rate 8</t>
  </si>
  <si>
    <t>% of Time Rate 9</t>
  </si>
  <si>
    <t>% of Time Rate 10</t>
  </si>
  <si>
    <r>
      <t xml:space="preserve">Hourly or Salary </t>
    </r>
    <r>
      <rPr>
        <b/>
        <i/>
        <sz val="8"/>
        <rFont val="Arial"/>
        <family val="2"/>
      </rPr>
      <t>(select)</t>
    </r>
  </si>
  <si>
    <t>Salary</t>
  </si>
  <si>
    <t>Hourly</t>
  </si>
  <si>
    <t>Benefits     (%)</t>
  </si>
  <si>
    <t>Hourly or Annual Salary ($)</t>
  </si>
  <si>
    <t>Undergraduate Students % of Time</t>
  </si>
  <si>
    <t>Undergraduate Students Salary</t>
  </si>
  <si>
    <t>Undergraduate Students Benefits</t>
  </si>
  <si>
    <t>Undergraduate Student(s) Total</t>
  </si>
  <si>
    <t>Graduate Student(s) % of Time</t>
  </si>
  <si>
    <t>Graduate Student(s) Salary</t>
  </si>
  <si>
    <t>Graduate Student(s) Benefits</t>
  </si>
  <si>
    <t>Graduate Student(s) Total</t>
  </si>
  <si>
    <r>
      <t xml:space="preserve">Hourly or Salary </t>
    </r>
    <r>
      <rPr>
        <b/>
        <i/>
        <sz val="8"/>
        <color theme="1"/>
        <rFont val="Arial"/>
        <family val="2"/>
      </rPr>
      <t>(select)</t>
    </r>
  </si>
  <si>
    <t>Hourly or Salary ($)</t>
  </si>
  <si>
    <t>Faculty &amp; Staff Total FTE</t>
  </si>
  <si>
    <t>Faculty &amp; Staff % of Time</t>
  </si>
  <si>
    <t>Faculty &amp; Staff Total Salaries</t>
  </si>
  <si>
    <t>Faculty &amp; Staff Total Benefits</t>
  </si>
  <si>
    <t>Balance (Surplus)/Deficit</t>
  </si>
  <si>
    <t>Provide a brief description of the unit, the service being provided, why the service is necessary, how the service was provided in the past, why the service should be provided by your unit (and not from another campus unit or by the private sector), and any other useful or pertinent information.</t>
  </si>
  <si>
    <t>Unanswered</t>
  </si>
  <si>
    <t>Recharge Base Rate</t>
  </si>
  <si>
    <t>Recharge Base Rate (w/ Subsidy)</t>
  </si>
  <si>
    <t>Federally-Supported Recharge Rate</t>
  </si>
  <si>
    <t>Obj</t>
  </si>
  <si>
    <t>Obj Desc</t>
  </si>
  <si>
    <t>Category</t>
  </si>
  <si>
    <t>80RS</t>
  </si>
  <si>
    <t>RECHARGE / PASS-THROUGH GOODS / SUPPLIES</t>
  </si>
  <si>
    <t>Benefits</t>
  </si>
  <si>
    <t>SUB5</t>
  </si>
  <si>
    <t>SB75</t>
  </si>
  <si>
    <t>DEPRECIATION</t>
  </si>
  <si>
    <t>7730</t>
  </si>
  <si>
    <t>ADVERTISING &amp; PROMOTIONALAL SERVICES</t>
  </si>
  <si>
    <t>7335</t>
  </si>
  <si>
    <t>SHARED ADVERTISING (H&amp;3)</t>
  </si>
  <si>
    <t>8014</t>
  </si>
  <si>
    <t>ASUCD ADVERTISING</t>
  </si>
  <si>
    <t>7235</t>
  </si>
  <si>
    <t>BUSINESS &amp; MGMT CONSULTANTS</t>
  </si>
  <si>
    <t>7215</t>
  </si>
  <si>
    <t>OTHER CONTRACTED SERVICES</t>
  </si>
  <si>
    <t>7254</t>
  </si>
  <si>
    <t>EXTERNAL LABORATORY &amp; MEDICAL SERVICES</t>
  </si>
  <si>
    <t>7089</t>
  </si>
  <si>
    <t>EXTERNAL TEMP EMPLOYMENT SERVICES</t>
  </si>
  <si>
    <t>7250</t>
  </si>
  <si>
    <t>BUSINESS MEETING EXPENSE</t>
  </si>
  <si>
    <t>Meetings &amp; Entertainment &amp; Gifts</t>
  </si>
  <si>
    <t>7551</t>
  </si>
  <si>
    <t>BUSINESS MEETING ALCOHOL</t>
  </si>
  <si>
    <t>7750</t>
  </si>
  <si>
    <t>ENTERTAINMENT/SOCIAL EXP</t>
  </si>
  <si>
    <t>5300</t>
  </si>
  <si>
    <t>EQUIPMENT &amp; OTHER RENTALS 1 YR OR LESS</t>
  </si>
  <si>
    <t>5500</t>
  </si>
  <si>
    <t>EQUIP RENTAL INTERDEPT CHGS</t>
  </si>
  <si>
    <t>5303</t>
  </si>
  <si>
    <t>CAPITAL LEASE - EQUIPMENT &lt;$100K- PRINCI</t>
  </si>
  <si>
    <t>5330</t>
  </si>
  <si>
    <t>CAPITAL LEASE - EQUIPMENT - PRINC</t>
  </si>
  <si>
    <t>5331</t>
  </si>
  <si>
    <t>CAPITAL LEASE - EQUIPMENT - INTEREST</t>
  </si>
  <si>
    <t>3000</t>
  </si>
  <si>
    <t>FREIGHT, DELIVERY &amp; COURIER SERVICES</t>
  </si>
  <si>
    <t>RMM4</t>
  </si>
  <si>
    <t>VCFO: MM FREIGHT/MAIL</t>
  </si>
  <si>
    <t>4400</t>
  </si>
  <si>
    <t>MAILING SERVICE</t>
  </si>
  <si>
    <t>4401</t>
  </si>
  <si>
    <t>UCDMC MAIL SERVICE</t>
  </si>
  <si>
    <t>4402</t>
  </si>
  <si>
    <t>MM MAILING SERVICE</t>
  </si>
  <si>
    <t>7204</t>
  </si>
  <si>
    <t>BULK MAIL RECHARGE SERVICE</t>
  </si>
  <si>
    <t>6000</t>
  </si>
  <si>
    <t>PRINTING/REPRODUCTIONS &amp; FORMS</t>
  </si>
  <si>
    <t>6100</t>
  </si>
  <si>
    <t>CLASSROOM MATERIALS</t>
  </si>
  <si>
    <t>6055</t>
  </si>
  <si>
    <t>UCD REPROGRAPHICS SERVICES</t>
  </si>
  <si>
    <t>7212</t>
  </si>
  <si>
    <t>VM MEDIA SERVICE</t>
  </si>
  <si>
    <t>8085</t>
  </si>
  <si>
    <t>MEDIAWORKS PHOTOGRAPHY</t>
  </si>
  <si>
    <t>8086</t>
  </si>
  <si>
    <t>MEDIAWORKS VIDEO &amp; AUDIO</t>
  </si>
  <si>
    <t>8087</t>
  </si>
  <si>
    <t>MEDIAWORKS PROGRAMMING</t>
  </si>
  <si>
    <t>8088</t>
  </si>
  <si>
    <t>MEDIAWORKS GRAPHICS</t>
  </si>
  <si>
    <t>8089</t>
  </si>
  <si>
    <t>MEDIAWORKS ANIMATION</t>
  </si>
  <si>
    <t>7103</t>
  </si>
  <si>
    <t>EQUIPMENT MAINTENANCE &amp; REPAIR</t>
  </si>
  <si>
    <t>7100</t>
  </si>
  <si>
    <t>REPAIRS &amp; MAINTENANCE</t>
  </si>
  <si>
    <t>7231</t>
  </si>
  <si>
    <t>COMPUTER SOFTWARE MAINTENANCE</t>
  </si>
  <si>
    <t>IT &amp; Communication Services</t>
  </si>
  <si>
    <t>5130</t>
  </si>
  <si>
    <t>CAPITAL LEASE - SPACE - PRINCIPAL</t>
  </si>
  <si>
    <t>5131</t>
  </si>
  <si>
    <t>CAPITAL LEASE - SPACE - INTEREST</t>
  </si>
  <si>
    <t>5121</t>
  </si>
  <si>
    <t>SPACE LEASE/RENTAL - MORE THAN 1 YEAR</t>
  </si>
  <si>
    <t>5200</t>
  </si>
  <si>
    <t>UTILITIES SERVICES</t>
  </si>
  <si>
    <t>5210</t>
  </si>
  <si>
    <t>UTILITIES SERVICES - ELECTRICAL</t>
  </si>
  <si>
    <t>5220</t>
  </si>
  <si>
    <t>WATER &amp; SEWER PURCHASED UTILITY</t>
  </si>
  <si>
    <t>5230</t>
  </si>
  <si>
    <t>UTILITIES SERVICES - NATRL GAS</t>
  </si>
  <si>
    <t>7154</t>
  </si>
  <si>
    <t>FM: UTILITIES SERVICES</t>
  </si>
  <si>
    <t>7270</t>
  </si>
  <si>
    <t>FM: UTILITIES COMMODITIES</t>
  </si>
  <si>
    <t>RMU1</t>
  </si>
  <si>
    <t>UTILITIES COMMODITIES SERVICE</t>
  </si>
  <si>
    <t>SUB3</t>
  </si>
  <si>
    <t>1996</t>
  </si>
  <si>
    <t>GAEL ASSESSMENT DEFAULTS</t>
  </si>
  <si>
    <t>2000</t>
  </si>
  <si>
    <t>IN STATE TRAVEL</t>
  </si>
  <si>
    <t>2010</t>
  </si>
  <si>
    <t>IN STATE TRAVEL M&amp;IE</t>
  </si>
  <si>
    <t>2020</t>
  </si>
  <si>
    <t>IN STATE TRAVEL LODGING</t>
  </si>
  <si>
    <t>2030</t>
  </si>
  <si>
    <t>IN STATE CAR RENTAL/FUEL</t>
  </si>
  <si>
    <t>2040</t>
  </si>
  <si>
    <t>IN STATE TRAVEL AIRFARE</t>
  </si>
  <si>
    <t>2100</t>
  </si>
  <si>
    <t>CONFERENCE &amp; REGISTRATION FEES</t>
  </si>
  <si>
    <t>2200</t>
  </si>
  <si>
    <t>OUT OF STATE TRAVEL</t>
  </si>
  <si>
    <t>2210</t>
  </si>
  <si>
    <t>OUT OF STATE TRAVEL M&amp;IE</t>
  </si>
  <si>
    <t>2220</t>
  </si>
  <si>
    <t>OUT OF STATE TRAVEL LODGING</t>
  </si>
  <si>
    <t>2230</t>
  </si>
  <si>
    <t>OUT OF STATE TRAVEL CAR RENTAL/FUEL</t>
  </si>
  <si>
    <t>2240</t>
  </si>
  <si>
    <t>OUT OF STATE TRAVEL AIRFARE</t>
  </si>
  <si>
    <t>2300</t>
  </si>
  <si>
    <t>FLEET SERVICES</t>
  </si>
  <si>
    <t>2301</t>
  </si>
  <si>
    <t>CHARTER BUS</t>
  </si>
  <si>
    <t>2385</t>
  </si>
  <si>
    <t>UCDMC FLEET SERVICES</t>
  </si>
  <si>
    <t>2390</t>
  </si>
  <si>
    <t>MOTOR FUEL RECHARGE</t>
  </si>
  <si>
    <t>2395</t>
  </si>
  <si>
    <t>FUEL SURCHARGE</t>
  </si>
  <si>
    <t>2700</t>
  </si>
  <si>
    <t>MOVING &amp; RELOCATION EXPENSE</t>
  </si>
  <si>
    <t>2900</t>
  </si>
  <si>
    <t>FOREIGN TRAVEL</t>
  </si>
  <si>
    <t>2910</t>
  </si>
  <si>
    <t>FOREIGN TRAVEL M&amp;IE</t>
  </si>
  <si>
    <t>2920</t>
  </si>
  <si>
    <t>FOREIGN TRAVEL LODGING</t>
  </si>
  <si>
    <t>2930</t>
  </si>
  <si>
    <t>FOREIGN TRAVEL CAR RENTAL/FUEL</t>
  </si>
  <si>
    <t>2940</t>
  </si>
  <si>
    <t>FOREIGN TRAVEL AIRFARE</t>
  </si>
  <si>
    <t>4100</t>
  </si>
  <si>
    <t>TELECOMMUNICATION SERVICES</t>
  </si>
  <si>
    <t>4110</t>
  </si>
  <si>
    <t>COMMUNICATIONS VENDOR PAYMENTS</t>
  </si>
  <si>
    <t>4115</t>
  </si>
  <si>
    <t>MONTHLY TELCOM RECHARGES - MED CENTER</t>
  </si>
  <si>
    <t>4116</t>
  </si>
  <si>
    <t>TELEPHONE TOLL RECHARGES - MED CENTER</t>
  </si>
  <si>
    <t>4150</t>
  </si>
  <si>
    <t>CELL PHONE/PAGER/RADIO MONTHLY CHARGES</t>
  </si>
  <si>
    <t>5000</t>
  </si>
  <si>
    <t>RENTAL OF SPACE-INTERDEPT CHGS</t>
  </si>
  <si>
    <t>5100</t>
  </si>
  <si>
    <t>SPACE RENTAL 1 YEAR OR LESS</t>
  </si>
  <si>
    <t>5321</t>
  </si>
  <si>
    <t>EQUIPMENT &amp; OTHER RENTALS-MORE THAN 1 YR</t>
  </si>
  <si>
    <t>5501</t>
  </si>
  <si>
    <t>INTERDEPARTMENT FURNITURE RENTAL &amp; SALES</t>
  </si>
  <si>
    <t>5502</t>
  </si>
  <si>
    <t>MICROSCOPE POOL RECHARGE SVCS</t>
  </si>
  <si>
    <t>5601</t>
  </si>
  <si>
    <t>INSTALL PAYMENT-OTHER PRINC</t>
  </si>
  <si>
    <t>5602</t>
  </si>
  <si>
    <t>INSTALL PAYMENT-OTHER INT</t>
  </si>
  <si>
    <t>6059</t>
  </si>
  <si>
    <t>UCD REPRO-LOW VOLUME COPY CHARGES</t>
  </si>
  <si>
    <t>6200</t>
  </si>
  <si>
    <t>BOOKS/PUBLICATIONS/LIBRARY MATERIALS</t>
  </si>
  <si>
    <t>6210</t>
  </si>
  <si>
    <t>SUBSCRIPTIONS</t>
  </si>
  <si>
    <t>6300</t>
  </si>
  <si>
    <t>LIBRARY BOOK BINDING</t>
  </si>
  <si>
    <t>7000</t>
  </si>
  <si>
    <t>TEMPORARY EMPLOYMENT POOL</t>
  </si>
  <si>
    <t>7088</t>
  </si>
  <si>
    <t>UCDMC MED ILLUSTRATION RECH OUT</t>
  </si>
  <si>
    <t>7101</t>
  </si>
  <si>
    <t>NON-CAP (UNDER $35k) IMPROVMNTS SERVICES</t>
  </si>
  <si>
    <t>7105</t>
  </si>
  <si>
    <t>IT  NETWORK  &amp; TECH SUPPORT SERVICES</t>
  </si>
  <si>
    <t>7115</t>
  </si>
  <si>
    <t>COMM RESOURCES VOICE SERVICE</t>
  </si>
  <si>
    <t>7116</t>
  </si>
  <si>
    <t>COMM RESOURCES TELEPHONE TOLL CHARGE</t>
  </si>
  <si>
    <t>7117</t>
  </si>
  <si>
    <t>COMM RESOURCES DATA SERVICE</t>
  </si>
  <si>
    <t>7118</t>
  </si>
  <si>
    <t>COMM RESOURCES VIDEO SERVICE</t>
  </si>
  <si>
    <t>7119</t>
  </si>
  <si>
    <t>COMM RESOURCES MONTHLY EQUIPMENT</t>
  </si>
  <si>
    <t>7120</t>
  </si>
  <si>
    <t>COMM RESOURCES CELL/PAGER/RADIO SERVICE</t>
  </si>
  <si>
    <t>7122</t>
  </si>
  <si>
    <t>COMM RESOURCES NON RECURRING SERVICE</t>
  </si>
  <si>
    <t>7146</t>
  </si>
  <si>
    <t>COMM RESOURCES HANDLING CHARGES</t>
  </si>
  <si>
    <t>7149</t>
  </si>
  <si>
    <t>COMM RESOURCES LABOR</t>
  </si>
  <si>
    <t>7150</t>
  </si>
  <si>
    <t>FM:WAREHOUSE / NON-OPS</t>
  </si>
  <si>
    <t>7151</t>
  </si>
  <si>
    <t>NON-CAP (UNDER $35k) IMPROVMNTS RECHARGE</t>
  </si>
  <si>
    <t>7152</t>
  </si>
  <si>
    <t>FM: BUILDING MAINTENANCE</t>
  </si>
  <si>
    <t>7153</t>
  </si>
  <si>
    <t>FM: CUSTODIAL SERVICES</t>
  </si>
  <si>
    <t>7170</t>
  </si>
  <si>
    <t>POLLUTION REMEDIATION COST</t>
  </si>
  <si>
    <t>7175</t>
  </si>
  <si>
    <t>POLLUTION REMED COST RECOVERY - CY</t>
  </si>
  <si>
    <t>7181</t>
  </si>
  <si>
    <t>SPECIAL POLLUTION REMEDIATION COST</t>
  </si>
  <si>
    <t>7182</t>
  </si>
  <si>
    <t>EXTRAORDINARY POLLUTION REMEDIATION COST</t>
  </si>
  <si>
    <t>7183</t>
  </si>
  <si>
    <t>SPEC POLLUTION REMED RECOVERY CY</t>
  </si>
  <si>
    <t>7184</t>
  </si>
  <si>
    <t>EXTRAORD POLLUTION REMED RECOVERY CY</t>
  </si>
  <si>
    <t>7190</t>
  </si>
  <si>
    <t>Greenhouse Gas Cap-and-Trade Cost</t>
  </si>
  <si>
    <t>7197</t>
  </si>
  <si>
    <t>CLINICAL ENGINEERING INTERNAL SERVICES</t>
  </si>
  <si>
    <t>7198</t>
  </si>
  <si>
    <t>UCDMC FACILITY SERVICES</t>
  </si>
  <si>
    <t>7199</t>
  </si>
  <si>
    <t>UCDMC PO&amp;M RECHARGE-IN</t>
  </si>
  <si>
    <t>7200</t>
  </si>
  <si>
    <t>SERVICE</t>
  </si>
  <si>
    <t>7202</t>
  </si>
  <si>
    <t>RESEARCH SUBJECTS</t>
  </si>
  <si>
    <t>7203</t>
  </si>
  <si>
    <t>CREDIT CARD EXPENSE</t>
  </si>
  <si>
    <t>7205</t>
  </si>
  <si>
    <t>NUCLEAR MAGNETIC RESONANCE FACILITY</t>
  </si>
  <si>
    <t>720A</t>
  </si>
  <si>
    <t>PARTICIPANT SUPPORT COST</t>
  </si>
  <si>
    <t>720C</t>
  </si>
  <si>
    <t>CEF RATE</t>
  </si>
  <si>
    <t>720L</t>
  </si>
  <si>
    <t>FACIL CIVIL-IND LABOR DIVISION</t>
  </si>
  <si>
    <t>720P</t>
  </si>
  <si>
    <t>POLICE LIVE SCAN RATE</t>
  </si>
  <si>
    <t>720V</t>
  </si>
  <si>
    <t>SISS VISA RATE</t>
  </si>
  <si>
    <t>7210</t>
  </si>
  <si>
    <t>PROFESSIONAL LIABILITY INSURANCE</t>
  </si>
  <si>
    <t>7211</t>
  </si>
  <si>
    <t>IRRIGATION SERVICE</t>
  </si>
  <si>
    <t>7213</t>
  </si>
  <si>
    <t>INSURANCE</t>
  </si>
  <si>
    <t>7218</t>
  </si>
  <si>
    <t>VET MED TEACHING HOSPITAL SERVICES</t>
  </si>
  <si>
    <t>7228</t>
  </si>
  <si>
    <t>STATISTICAL LAB</t>
  </si>
  <si>
    <t>7233</t>
  </si>
  <si>
    <t>IMMIGRATION DOCUMENTS</t>
  </si>
  <si>
    <t>7236</t>
  </si>
  <si>
    <t>RESERVE FOR IMPROVEMENTS</t>
  </si>
  <si>
    <t>7238</t>
  </si>
  <si>
    <t>7239</t>
  </si>
  <si>
    <t>INTEREST</t>
  </si>
  <si>
    <t>7240</t>
  </si>
  <si>
    <t>ROYALTY PAYMENTS</t>
  </si>
  <si>
    <t>7241</t>
  </si>
  <si>
    <t>CALIF PRIMATE RES CENTER SERVICE</t>
  </si>
  <si>
    <t>7244</t>
  </si>
  <si>
    <t>CROCKER LABORATORY CYCLOTRON SERVICES</t>
  </si>
  <si>
    <t>7245</t>
  </si>
  <si>
    <t>FURNITURE SERVICES &amp; RENTALS</t>
  </si>
  <si>
    <t>724A</t>
  </si>
  <si>
    <t>IET DATA CENTER SERVICES</t>
  </si>
  <si>
    <t>724B</t>
  </si>
  <si>
    <t>IET CLIENT SERVICES</t>
  </si>
  <si>
    <t>724C</t>
  </si>
  <si>
    <t>IET APP DEVELOPMENT &amp; DATA ADMIN</t>
  </si>
  <si>
    <t>724E</t>
  </si>
  <si>
    <t>IET CLASSROOM TECHNOLOGY SERVICES</t>
  </si>
  <si>
    <t>724X</t>
  </si>
  <si>
    <t>7255</t>
  </si>
  <si>
    <t>CASUAL FARM  LABOR</t>
  </si>
  <si>
    <t>7260</t>
  </si>
  <si>
    <t>REGISTRATION FEES</t>
  </si>
  <si>
    <t>7264</t>
  </si>
  <si>
    <t>BANK SERVICE &amp; TRANSACTION FEES</t>
  </si>
  <si>
    <t>726A</t>
  </si>
  <si>
    <t>REGISTRATION FEES INTERNAL</t>
  </si>
  <si>
    <t>7283</t>
  </si>
  <si>
    <t>LICENSES &amp; TAXES</t>
  </si>
  <si>
    <t>7287</t>
  </si>
  <si>
    <t>STAFF DEVELOPMENT &amp; TRAINING</t>
  </si>
  <si>
    <t>7288</t>
  </si>
  <si>
    <t>CHEMISTRY SERVICES</t>
  </si>
  <si>
    <t>7289</t>
  </si>
  <si>
    <t>DIRECT COST AGREEMENT</t>
  </si>
  <si>
    <t>7292</t>
  </si>
  <si>
    <t>UCDMC CAFETERIA SERVICES</t>
  </si>
  <si>
    <t>7296</t>
  </si>
  <si>
    <t>UCDMC - ANCILLARY SERVICES</t>
  </si>
  <si>
    <t>7298</t>
  </si>
  <si>
    <t>UCDMC PURCHASE SERVICE EXP PROJECTS</t>
  </si>
  <si>
    <t>7299</t>
  </si>
  <si>
    <t>MEMBERSHIP, ASSN DUES AND CERT FEES</t>
  </si>
  <si>
    <t>72AH</t>
  </si>
  <si>
    <t>AGGIE HOST SERVICE</t>
  </si>
  <si>
    <t>72CG</t>
  </si>
  <si>
    <t>COMMON GOODS ASSESS-EXPENSE</t>
  </si>
  <si>
    <t>72GF</t>
  </si>
  <si>
    <t>GRAD FLSHP FEES</t>
  </si>
  <si>
    <t>72GN</t>
  </si>
  <si>
    <t>GRAD FLSHP NON RES FEES</t>
  </si>
  <si>
    <t>72GS</t>
  </si>
  <si>
    <t>GRAD FLSHP STIPEND</t>
  </si>
  <si>
    <t>72IC</t>
  </si>
  <si>
    <t>INTERCAMPUS CHARGES</t>
  </si>
  <si>
    <t>72PA</t>
  </si>
  <si>
    <t>POLICE AUXILIARY SERVICE</t>
  </si>
  <si>
    <t>72PC</t>
  </si>
  <si>
    <t>POLICE CASH ESCORTS</t>
  </si>
  <si>
    <t>72RS</t>
  </si>
  <si>
    <t>ALLOCATE ADMINISTRATIVE COSTS</t>
  </si>
  <si>
    <t>72S1</t>
  </si>
  <si>
    <t>UNDE DEPT ADMIN</t>
  </si>
  <si>
    <t>72SF</t>
  </si>
  <si>
    <t>STUDENT FEE RECHARGE</t>
  </si>
  <si>
    <t>72U6</t>
  </si>
  <si>
    <t>UCDE MARKETING SERVICES</t>
  </si>
  <si>
    <t>72U7</t>
  </si>
  <si>
    <t>UNDE DIVISIONAL ADMIN</t>
  </si>
  <si>
    <t>72U8</t>
  </si>
  <si>
    <t>UNEX EXPENSE REALLOCATION</t>
  </si>
  <si>
    <t>72UX</t>
  </si>
  <si>
    <t>UCDE RATE</t>
  </si>
  <si>
    <t>72VM</t>
  </si>
  <si>
    <t>VM SFT COST RECOVERY CHARGE</t>
  </si>
  <si>
    <t>7300</t>
  </si>
  <si>
    <t>SUB CONTRACT &gt; 25,000</t>
  </si>
  <si>
    <t>Sub Awards/Contracts</t>
  </si>
  <si>
    <t>7301</t>
  </si>
  <si>
    <t>SUB CONTRACT &lt; 25,000</t>
  </si>
  <si>
    <t>7302</t>
  </si>
  <si>
    <t>CUSTODIAL &amp; CLEANING SERVICES</t>
  </si>
  <si>
    <t>7303</t>
  </si>
  <si>
    <t>PARKING FEE CONTRIBUTIONS</t>
  </si>
  <si>
    <t>7305</t>
  </si>
  <si>
    <t>REFUSE DISPOSAL CHARGES</t>
  </si>
  <si>
    <t>7306</t>
  </si>
  <si>
    <t>DANR ANALYTICAL LAB</t>
  </si>
  <si>
    <t>7309</t>
  </si>
  <si>
    <t>ITEH SERVICES</t>
  </si>
  <si>
    <t>7311</t>
  </si>
  <si>
    <t>WASTE MANAGEMENT/DISPOSAL SERVICES</t>
  </si>
  <si>
    <t>7313</t>
  </si>
  <si>
    <t>UCDMC PARKING FEES</t>
  </si>
  <si>
    <t>7315</t>
  </si>
  <si>
    <t>POLICE ALARM MONITORING SERVICE</t>
  </si>
  <si>
    <t>7316</t>
  </si>
  <si>
    <t>POLICE FALSE ALARM RESPONSE</t>
  </si>
  <si>
    <t>7326</t>
  </si>
  <si>
    <t>TEMP CONTRACT SERV</t>
  </si>
  <si>
    <t>7330</t>
  </si>
  <si>
    <t>UCDMC AMUBLATORY ADMIN CHARGES</t>
  </si>
  <si>
    <t>7341</t>
  </si>
  <si>
    <t>STATE BAD DEBT EXPENSE</t>
  </si>
  <si>
    <t>7342</t>
  </si>
  <si>
    <t>FED GRANT BAD DEBT EXPENSE</t>
  </si>
  <si>
    <t>7343</t>
  </si>
  <si>
    <t>FED CONTRACT BAD DEBT EXPENSE</t>
  </si>
  <si>
    <t>7344</t>
  </si>
  <si>
    <t>FED APPROP BAD DEBT EXPENSE</t>
  </si>
  <si>
    <t>7345</t>
  </si>
  <si>
    <t>PRIVATE GRANT BAD DEBT EXPENSE</t>
  </si>
  <si>
    <t>7346</t>
  </si>
  <si>
    <t>PRIVATE CONTRACT BAD DEBT EXPENSE</t>
  </si>
  <si>
    <t>7347</t>
  </si>
  <si>
    <t>LOCAL GOVT BAD DEBT EXPENSE</t>
  </si>
  <si>
    <t>7360</t>
  </si>
  <si>
    <t>BAD DEBT EXPENSE -OTHER</t>
  </si>
  <si>
    <t>7361</t>
  </si>
  <si>
    <t>NON A/R BAD DEBT</t>
  </si>
  <si>
    <t>7370</t>
  </si>
  <si>
    <t>ANIMAL HEALTH CARE PER DIEM</t>
  </si>
  <si>
    <t>7450</t>
  </si>
  <si>
    <t>UNIFORM ALLOWANCE</t>
  </si>
  <si>
    <t>7570</t>
  </si>
  <si>
    <t>UC PATH ASSESSMENT FEE</t>
  </si>
  <si>
    <t>7580</t>
  </si>
  <si>
    <t>UCOP ASSESSMENT FEE</t>
  </si>
  <si>
    <t>7601</t>
  </si>
  <si>
    <t>MCP CLIN INC ADJ</t>
  </si>
  <si>
    <t>7700</t>
  </si>
  <si>
    <t>FINES AND PENALTIES EXPENSE</t>
  </si>
  <si>
    <t>7710</t>
  </si>
  <si>
    <t>NON EMPLOYEE CASH &amp; NON-CASH GIFTS/AWARD</t>
  </si>
  <si>
    <t>7715</t>
  </si>
  <si>
    <t>SPONSORSHIP</t>
  </si>
  <si>
    <t>7716</t>
  </si>
  <si>
    <t>SPONSORSHIP-INTERNAL TO UC DAVIS</t>
  </si>
  <si>
    <t>7717</t>
  </si>
  <si>
    <t>GRADUATE STUDENT ORGANIZATION FUNDING</t>
  </si>
  <si>
    <t>7720</t>
  </si>
  <si>
    <t>ADVERTISING-RECRUITMENT &amp; NON PROMOTION</t>
  </si>
  <si>
    <t>7751</t>
  </si>
  <si>
    <t>ENTERTAINMENT/ALCOHOL</t>
  </si>
  <si>
    <t>7755</t>
  </si>
  <si>
    <t>COMP/INSTRUCT/STDT OUTREACH EVENT/SERV</t>
  </si>
  <si>
    <t>776G</t>
  </si>
  <si>
    <t>SCHOLARSHIP ALLOWANCE</t>
  </si>
  <si>
    <t>7770</t>
  </si>
  <si>
    <t>SCHOLARSHIPS &amp; FELLOWSHIPS</t>
  </si>
  <si>
    <t>777G</t>
  </si>
  <si>
    <t>777N</t>
  </si>
  <si>
    <t>NONRESIDENT GRAD SCHOLARSHIP/FELLOWSHIP</t>
  </si>
  <si>
    <t>777P</t>
  </si>
  <si>
    <t>POST DOC SCHOLARSHIP/FELLOWSHIP</t>
  </si>
  <si>
    <t>7780</t>
  </si>
  <si>
    <t>LEGAL FEES &amp; SERVICES</t>
  </si>
  <si>
    <t>7790</t>
  </si>
  <si>
    <t>REGULATORY FEES</t>
  </si>
  <si>
    <t>7800</t>
  </si>
  <si>
    <t>LAUNDRY SERVICE</t>
  </si>
  <si>
    <t>7810</t>
  </si>
  <si>
    <t>LOSSES - NON CAPITAL ASSETS</t>
  </si>
  <si>
    <t>7820</t>
  </si>
  <si>
    <t>INSURANCE RECOVERY ON LOSSES (NON CAP)</t>
  </si>
  <si>
    <t>7900</t>
  </si>
  <si>
    <t>HONORARIA</t>
  </si>
  <si>
    <t>7905</t>
  </si>
  <si>
    <t>STIPEND/NON STUDENT FELLOWSHIP</t>
  </si>
  <si>
    <t>7909</t>
  </si>
  <si>
    <t>EMPLOYEE DAMAGE PAYMENT</t>
  </si>
  <si>
    <t>7930</t>
  </si>
  <si>
    <t>GENERAL LIABILITY</t>
  </si>
  <si>
    <t>7931</t>
  </si>
  <si>
    <t>UCD DEDUCTIBLE: GENERAL LIABILITY</t>
  </si>
  <si>
    <t>7935</t>
  </si>
  <si>
    <t>NON-OWNED AUTO INSURANCE</t>
  </si>
  <si>
    <t>7940</t>
  </si>
  <si>
    <t>EMPLOYMENT PRACTICES LIABILITY</t>
  </si>
  <si>
    <t>7941</t>
  </si>
  <si>
    <t>DEDUCTIBLE: EMPLOYMENT PRACTICES LIABIL</t>
  </si>
  <si>
    <t>7950</t>
  </si>
  <si>
    <t>OTHER INSURANCE</t>
  </si>
  <si>
    <t>7970</t>
  </si>
  <si>
    <t>GSHIP SELF INSURANCE</t>
  </si>
  <si>
    <t>7980</t>
  </si>
  <si>
    <t>USHIP SELF INSURANCE</t>
  </si>
  <si>
    <t>7ARM</t>
  </si>
  <si>
    <t>ARM CENTRAL SERVICES</t>
  </si>
  <si>
    <t>7ARX</t>
  </si>
  <si>
    <t>CONTRA ARM CENTRAL SERVICES</t>
  </si>
  <si>
    <t>7CEN</t>
  </si>
  <si>
    <t>CENTRAL FUNDING TRANSFERS</t>
  </si>
  <si>
    <t>7IRB</t>
  </si>
  <si>
    <t>IRB REVIEW FEE</t>
  </si>
  <si>
    <t>8000</t>
  </si>
  <si>
    <t>OTHER SUPPLIES</t>
  </si>
  <si>
    <t>8001</t>
  </si>
  <si>
    <t>STOREHOUSE RECHARGES</t>
  </si>
  <si>
    <t>8005</t>
  </si>
  <si>
    <t>COMPUTERS, IT SUPPLIES &amp; ACCESSORIES</t>
  </si>
  <si>
    <t>8006</t>
  </si>
  <si>
    <t>VET MED CENTRAL SERV</t>
  </si>
  <si>
    <t>8007</t>
  </si>
  <si>
    <t>TRACS HUSBANDRY SERVICES</t>
  </si>
  <si>
    <t>8009</t>
  </si>
  <si>
    <t>VMTH PHARMACY</t>
  </si>
  <si>
    <t>8010</t>
  </si>
  <si>
    <t>MEDICAL SUPPLIES</t>
  </si>
  <si>
    <t>8011</t>
  </si>
  <si>
    <t>VMTH CENT SERV STERILE SURG SUP</t>
  </si>
  <si>
    <t>8012</t>
  </si>
  <si>
    <t>BOOKSTORE SUPPLIES</t>
  </si>
  <si>
    <t>8017</t>
  </si>
  <si>
    <t>CUSTODIAL SUPPLIES</t>
  </si>
  <si>
    <t>8020</t>
  </si>
  <si>
    <t>CHEMICALS</t>
  </si>
  <si>
    <t>8025</t>
  </si>
  <si>
    <t>OFFICE FURNITURE UNDER $5000</t>
  </si>
  <si>
    <t>8027</t>
  </si>
  <si>
    <t>COMPUTER SOFTWARE</t>
  </si>
  <si>
    <t>8030</t>
  </si>
  <si>
    <t>LABORATORY SUPPLIES</t>
  </si>
  <si>
    <t>8047</t>
  </si>
  <si>
    <t>EMPLOYEE WEARING APPAREL</t>
  </si>
  <si>
    <t>8060</t>
  </si>
  <si>
    <t>LAB ANIMALS</t>
  </si>
  <si>
    <t>8061</t>
  </si>
  <si>
    <t>FEED FOR LAB ANIMALS</t>
  </si>
  <si>
    <t>8062</t>
  </si>
  <si>
    <t>BEDDING FOR LAB ANIMALS</t>
  </si>
  <si>
    <t>8066</t>
  </si>
  <si>
    <t>UCDMC PHARMACEUTICAL DRUGS</t>
  </si>
  <si>
    <t>8068</t>
  </si>
  <si>
    <t>SSDP ASSESSMENT</t>
  </si>
  <si>
    <t>8070</t>
  </si>
  <si>
    <t>GENERAL OFFICE SUPPLIES</t>
  </si>
  <si>
    <t>8072</t>
  </si>
  <si>
    <t>NON-CASH AWARDS</t>
  </si>
  <si>
    <t>8075</t>
  </si>
  <si>
    <t>BARGAIN BARN RECHARGE SVC</t>
  </si>
  <si>
    <t>8077</t>
  </si>
  <si>
    <t>VM COMPARATIVE PATHOLOGY LAB</t>
  </si>
  <si>
    <t>8081</t>
  </si>
  <si>
    <t>PLANT/PLANT-RELATED MATERIALS</t>
  </si>
  <si>
    <t>8082</t>
  </si>
  <si>
    <t>MATERIALS, PARTS, ACCESSORIES</t>
  </si>
  <si>
    <t>8083</t>
  </si>
  <si>
    <t>FUELS &amp; FUEL ADDITIVES</t>
  </si>
  <si>
    <t>8092</t>
  </si>
  <si>
    <t>NON CAP EQUIPMENT ELIMINATION</t>
  </si>
  <si>
    <t>8096</t>
  </si>
  <si>
    <t>TOOLS &amp; EQUIPMENT COMPONENTS</t>
  </si>
  <si>
    <t>809E</t>
  </si>
  <si>
    <t>ELIMINATION OF CAPITALIZED OTHER CF EXPE</t>
  </si>
  <si>
    <t>8105</t>
  </si>
  <si>
    <t>INDUSTRIAL EQUIPMENT &lt;$5K</t>
  </si>
  <si>
    <t>8107</t>
  </si>
  <si>
    <t>VEHICLES, AIR &amp; WATER CRAFT UNDER $5000</t>
  </si>
  <si>
    <t>8119</t>
  </si>
  <si>
    <t>COMPRESSED GAS, CRYOGENICS</t>
  </si>
  <si>
    <t>8124</t>
  </si>
  <si>
    <t>PHARMACEUTICAL DRUGS</t>
  </si>
  <si>
    <t>8133</t>
  </si>
  <si>
    <t>LAW ENFORCEMENT SUPPLIES &amp; EXPLOSIVES</t>
  </si>
  <si>
    <t>8140</t>
  </si>
  <si>
    <t>FOOD &amp; BEVERAGE PRODUCTS</t>
  </si>
  <si>
    <t>8150</t>
  </si>
  <si>
    <t>CHEMISTRY STORES</t>
  </si>
  <si>
    <t>9250</t>
  </si>
  <si>
    <t>EQUIPMENT DISCOUNT</t>
  </si>
  <si>
    <t>9300</t>
  </si>
  <si>
    <t>TRADE-IN EQUIPMENT</t>
  </si>
  <si>
    <t>OVD1</t>
  </si>
  <si>
    <t>OVERDRAFT/DISALLOWANCE: SUBJECT TO INDR</t>
  </si>
  <si>
    <t>OVD2</t>
  </si>
  <si>
    <t>OVERDRAFT/DISALLOWANCE: NO INDIRECT</t>
  </si>
  <si>
    <t>PCRD</t>
  </si>
  <si>
    <t>PURCHASING CARD BILLING</t>
  </si>
  <si>
    <t>RA20</t>
  </si>
  <si>
    <t>AES: BIO &amp; AG ENG GENERAL SERVICES</t>
  </si>
  <si>
    <t>RA30</t>
  </si>
  <si>
    <t>AES: IR4 QUALITY ASSURANCE SERVICE</t>
  </si>
  <si>
    <t>RAA1</t>
  </si>
  <si>
    <t>CAES: AQUATIC BIOLOGY SERVICE</t>
  </si>
  <si>
    <t>RAB1</t>
  </si>
  <si>
    <t>CAES: BAE:  LECO INSTRUMENT SVC</t>
  </si>
  <si>
    <t>RABG</t>
  </si>
  <si>
    <t>CAES: BEE GARDEN TOURS SERVICE</t>
  </si>
  <si>
    <t>RAC1</t>
  </si>
  <si>
    <t>CAES: CONTAINED RESEARCH FACILITY SVC</t>
  </si>
  <si>
    <t>RAD1</t>
  </si>
  <si>
    <t>CAES: DENISON LAB SERVICE</t>
  </si>
  <si>
    <t>RAD2</t>
  </si>
  <si>
    <t>CAES: IT RECHARGE SERVICES</t>
  </si>
  <si>
    <t>RAD3</t>
  </si>
  <si>
    <t>CAES: OLIVE RECHARGE</t>
  </si>
  <si>
    <t>RAE1</t>
  </si>
  <si>
    <t>CAES: GENOMICS FACILITY SERVICES</t>
  </si>
  <si>
    <t>RAE2</t>
  </si>
  <si>
    <t>CAES: GEOSPATIAL RECHARGE SVCS</t>
  </si>
  <si>
    <t>RAE3</t>
  </si>
  <si>
    <t>CAES: TAHOE RESEARCH GROUP RECHARGE SVCS</t>
  </si>
  <si>
    <t>RAE4</t>
  </si>
  <si>
    <t>CAES: BOHART MUSEUM TOURS TICKET SALES</t>
  </si>
  <si>
    <t>RAE5</t>
  </si>
  <si>
    <t>CAES: BIOSYSTEMATICS CONSULTATION</t>
  </si>
  <si>
    <t>RAF1</t>
  </si>
  <si>
    <t>CAES: FST PILOT PLANT EQUIPMENT SERVICE</t>
  </si>
  <si>
    <t>RAF2</t>
  </si>
  <si>
    <t>CAES: GLYCOPROTEOMICS RECHARGE SVCS</t>
  </si>
  <si>
    <t>RAF3</t>
  </si>
  <si>
    <t>CAES: GENETIC DIVERSITY RECHARGE SVCS</t>
  </si>
  <si>
    <t>RAF4</t>
  </si>
  <si>
    <t>CAES: FST WESTERN CTR FOR AG EQ SVC</t>
  </si>
  <si>
    <t>RAF5</t>
  </si>
  <si>
    <t>CAES: FST PPHAFF YEAST COLLECTION SVC</t>
  </si>
  <si>
    <t>RAF6</t>
  </si>
  <si>
    <t>CAES: FST MILK PROCESSING LAB SVC</t>
  </si>
  <si>
    <t>RAF7</t>
  </si>
  <si>
    <t>CAES: FST OXYLIPIN AND PLASMALOGEN ANALY</t>
  </si>
  <si>
    <t>RAG1</t>
  </si>
  <si>
    <t>CAES: GREENHOUSE LABOR SERVICE</t>
  </si>
  <si>
    <t>RAG2</t>
  </si>
  <si>
    <t>CAES: GREENHOUSE GAS SERVICE</t>
  </si>
  <si>
    <t>RAH1</t>
  </si>
  <si>
    <t>CAES: CTR FOR CHILD &amp; FAMILY STUDIES SVC</t>
  </si>
  <si>
    <t>RAI1</t>
  </si>
  <si>
    <t>CAES: INFORMATICS FACILITY SERVICE</t>
  </si>
  <si>
    <t>RAL1</t>
  </si>
  <si>
    <t>CAES: LAWR EQUIPMENT REPAIR SERVICE</t>
  </si>
  <si>
    <t>RAL2</t>
  </si>
  <si>
    <t>CAES: LAWR DELTA GROUP RECHARGE SERVICE</t>
  </si>
  <si>
    <t>RAL3</t>
  </si>
  <si>
    <t>CAES: LAWR WEB DESIGN SERVICE</t>
  </si>
  <si>
    <t>RAL4</t>
  </si>
  <si>
    <t>CAES: LAWR SERVICES</t>
  </si>
  <si>
    <t>RAL5</t>
  </si>
  <si>
    <t>CAES: LAWR SOIL SAMPLE DRILLS SVC</t>
  </si>
  <si>
    <t>RAL6</t>
  </si>
  <si>
    <t>CAES: LAWR PARTICLE SIZE ANALYZER SVC</t>
  </si>
  <si>
    <t>RAL7</t>
  </si>
  <si>
    <t>CAES: GEISSELER LAB ANALYSES SVC</t>
  </si>
  <si>
    <t>RAL8</t>
  </si>
  <si>
    <t>CAES: TODD LAB SVC</t>
  </si>
  <si>
    <t>RAL9</t>
  </si>
  <si>
    <t>CAES: DAHLKE SOIL AND WATER SVC</t>
  </si>
  <si>
    <t>RALA</t>
  </si>
  <si>
    <t>CAES: HORWATH LAB ANALYSIS SVC</t>
  </si>
  <si>
    <t>RAM1</t>
  </si>
  <si>
    <t>CAES:  AVIAN SCIENCE SURPLUS</t>
  </si>
  <si>
    <t>RAN1</t>
  </si>
  <si>
    <t>CAES:  MEYER HALL ANIMAL FACILITY SVC</t>
  </si>
  <si>
    <t>RAN2</t>
  </si>
  <si>
    <t>CAES: LONNERDAL LAB SVC</t>
  </si>
  <si>
    <t>RAN3</t>
  </si>
  <si>
    <t>CAES: NUTRITION STATISTICIAN SVC</t>
  </si>
  <si>
    <t>RAN4</t>
  </si>
  <si>
    <t>CAES: NUTRITIONAL EFFICACY TESTING SVC</t>
  </si>
  <si>
    <t>RAN5</t>
  </si>
  <si>
    <t>CAES: NUTRITION STEROID ANALYSES SVC</t>
  </si>
  <si>
    <t>RAN6</t>
  </si>
  <si>
    <t>CAES: HAVEL NUTR ASSAY SVC</t>
  </si>
  <si>
    <t>RAN7</t>
  </si>
  <si>
    <t>CAES: SLUPSKY LAB ASSAY SVCS</t>
  </si>
  <si>
    <t>RAN8</t>
  </si>
  <si>
    <t>CAES:SCHREIER GENOMIC VARIATION LAB SVCS</t>
  </si>
  <si>
    <t>RAN9</t>
  </si>
  <si>
    <t>CAES: KEEN LAB ASSAY SERUM SVCS</t>
  </si>
  <si>
    <t>RANA</t>
  </si>
  <si>
    <t>CAES: NUTR: LACTATION SVCS</t>
  </si>
  <si>
    <t>RAP2</t>
  </si>
  <si>
    <t>CAES: PIPRA SERVICE</t>
  </si>
  <si>
    <t>RAP3</t>
  </si>
  <si>
    <t>CAES: PLANT TRANSFORMATION FACILITY SVC</t>
  </si>
  <si>
    <t>RAP4</t>
  </si>
  <si>
    <t>CAES: STABLE ISOTOPE FACILITY SVC</t>
  </si>
  <si>
    <t>RAP5</t>
  </si>
  <si>
    <t>CAES: PLANT SCIENCES HERBARIUM SVC</t>
  </si>
  <si>
    <t>RAP6</t>
  </si>
  <si>
    <t>CAES: PLANT SCIENCES PROGRAMMING SVC</t>
  </si>
  <si>
    <t>RAP7</t>
  </si>
  <si>
    <t>CAES: FOUNDATION PLANT SVCS DNA ID SVCS</t>
  </si>
  <si>
    <t>RAP8</t>
  </si>
  <si>
    <t>CAES: PISTACHIO LAB SVCS</t>
  </si>
  <si>
    <t>RAP9</t>
  </si>
  <si>
    <t>CAES:AFDS:NEXT GENERATION SEQUENCING SVC</t>
  </si>
  <si>
    <t>RAPA</t>
  </si>
  <si>
    <t>CAES: ETHYLENE SHOT SVC</t>
  </si>
  <si>
    <t>RAPB</t>
  </si>
  <si>
    <t>CAES: PLANT SCI FIELD ACREAGE SERVICES</t>
  </si>
  <si>
    <t>RAPC</t>
  </si>
  <si>
    <t>CAES: PLANT SCI TILLING SERVICES</t>
  </si>
  <si>
    <t>RAPD</t>
  </si>
  <si>
    <t>CAES: PLANT SCI SMALL GRAINS TRIAL SVCS</t>
  </si>
  <si>
    <t>RAPF</t>
  </si>
  <si>
    <t>CAES: PLANT SCI GENOME LIBRARY PREP</t>
  </si>
  <si>
    <t>RAPG</t>
  </si>
  <si>
    <t>CAES: PLANT SCI CONFERENCE ROOM RENTALS</t>
  </si>
  <si>
    <t>RAPH</t>
  </si>
  <si>
    <t>CAES: PLANT SCI GENOME MAPPING SVCS</t>
  </si>
  <si>
    <t>RAQ1</t>
  </si>
  <si>
    <t>CAES: RMI SERVICES</t>
  </si>
  <si>
    <t>RAR1</t>
  </si>
  <si>
    <t>CAES: SEQUENCE ANALYSIS SVC</t>
  </si>
  <si>
    <t>RAR2</t>
  </si>
  <si>
    <t>CAES: LABEL-FREE MOL PHENO SVC</t>
  </si>
  <si>
    <t>RAR3</t>
  </si>
  <si>
    <t>CAES: FINGER GENOMIC VARIATION LAB SVC</t>
  </si>
  <si>
    <t>RAS1</t>
  </si>
  <si>
    <t>CAES: INTERNATIONAL VISITORS OFFICE SVC</t>
  </si>
  <si>
    <t>RAS2</t>
  </si>
  <si>
    <t>CAES: STUDENT EXPERIMENTAL FARM</t>
  </si>
  <si>
    <t>RAS3</t>
  </si>
  <si>
    <t>CAES: LTRAS</t>
  </si>
  <si>
    <t>RAS4</t>
  </si>
  <si>
    <t>CAES: STUDENT EXP FARM HARVEST</t>
  </si>
  <si>
    <t>RAS5</t>
  </si>
  <si>
    <t>CAES: LTRAS PLOT MAINTENANCE SVC</t>
  </si>
  <si>
    <t>RAS6</t>
  </si>
  <si>
    <t>CAES: STUDENT EXP FARM HARVEST PLOT SVC</t>
  </si>
  <si>
    <t>RAT1</t>
  </si>
  <si>
    <t>CAES: THORP INSECT IDENTIFICATION SVC</t>
  </si>
  <si>
    <t>RAT2</t>
  </si>
  <si>
    <t>CAES: HAMMOCK LAB LIPID ANALYSIS SVCS</t>
  </si>
  <si>
    <t>RAV1</t>
  </si>
  <si>
    <t>CAES: WINE MICROBE SERVICE</t>
  </si>
  <si>
    <t>RAV2</t>
  </si>
  <si>
    <t>CAES: VINEYARD LABOR SERVICE</t>
  </si>
  <si>
    <t>RAV3</t>
  </si>
  <si>
    <t>CAES: AVIT FOOD SAFETY LAB SVC</t>
  </si>
  <si>
    <t>RAV4</t>
  </si>
  <si>
    <t>CAES: WINERY SERVICES</t>
  </si>
  <si>
    <t>RAW1</t>
  </si>
  <si>
    <t>CAES: NANN FANGUE LAB SERVICE</t>
  </si>
  <si>
    <t>RAW2</t>
  </si>
  <si>
    <t>CAES:AWFC WATERFOWL/WETLANDS SVC</t>
  </si>
  <si>
    <t>RAX1</t>
  </si>
  <si>
    <t>CAES: PHOENIX POSTER PRINTER SERVICES</t>
  </si>
  <si>
    <t>RAY1</t>
  </si>
  <si>
    <t>CAES: PLANT PATH CASTEEL EXTRACTION</t>
  </si>
  <si>
    <t>RAY2</t>
  </si>
  <si>
    <t>CAES: PLANT PATH RICE MUTANT</t>
  </si>
  <si>
    <t>RAY3</t>
  </si>
  <si>
    <t>CAES: GRANT WRITER SERVICES</t>
  </si>
  <si>
    <t>RB01</t>
  </si>
  <si>
    <t>VM: CAHFS SERVICES</t>
  </si>
  <si>
    <t>RB02</t>
  </si>
  <si>
    <t>VM: CAT CARE</t>
  </si>
  <si>
    <t>RB03</t>
  </si>
  <si>
    <t>VM: REAL-TIME PCR LAB SVC</t>
  </si>
  <si>
    <t>RB04</t>
  </si>
  <si>
    <t>VM: ANATOMY EMCL SVC</t>
  </si>
  <si>
    <t>RB05</t>
  </si>
  <si>
    <t>VM: ANATOMY VET ORTHO RES LAB SVC</t>
  </si>
  <si>
    <t>RB06</t>
  </si>
  <si>
    <t>VM: AQUATIC TOXICOLOGY LAB SVC</t>
  </si>
  <si>
    <t>RB07</t>
  </si>
  <si>
    <t>VM: MEDICINE &amp; EPIDEMIOLOGY RECHARGE SVC</t>
  </si>
  <si>
    <t>RB08</t>
  </si>
  <si>
    <t>VM: EQUINE HEALTH RECHARGE SVC</t>
  </si>
  <si>
    <t>RB09</t>
  </si>
  <si>
    <t>VM: GENETICS LAB RECHARGE SVC</t>
  </si>
  <si>
    <t>RB10</t>
  </si>
  <si>
    <t>VM: ANIMAL SCI LIVESTOCK MGMG SVCS</t>
  </si>
  <si>
    <t>RB11</t>
  </si>
  <si>
    <t>VM: FACSCAN SVCS</t>
  </si>
  <si>
    <t>RB12</t>
  </si>
  <si>
    <t>VM: MARINE ECOSYSTEM HEALTH LAB SVCS</t>
  </si>
  <si>
    <t>RB13</t>
  </si>
  <si>
    <t>VM: SEROLOGY LAB SVCS</t>
  </si>
  <si>
    <t>RB14</t>
  </si>
  <si>
    <t>VM: ENDOCRINOLOGY LAB SVCS</t>
  </si>
  <si>
    <t>RB15</t>
  </si>
  <si>
    <t>VM: TARGETED GENOMICS LAB SVCS</t>
  </si>
  <si>
    <t>RB16</t>
  </si>
  <si>
    <t>VM: LEUKOCYTE LAB SVC</t>
  </si>
  <si>
    <t>RB17</t>
  </si>
  <si>
    <t>VM: CENTER FOR IMAGING SVC</t>
  </si>
  <si>
    <t>RB18</t>
  </si>
  <si>
    <t>VM: URINARY STONE ANALYSIS LAB SVC</t>
  </si>
  <si>
    <t>RB19</t>
  </si>
  <si>
    <t>VM: INSTRUCTIONAL AIDS</t>
  </si>
  <si>
    <t>RB20</t>
  </si>
  <si>
    <t>VM: VET GENETICS LAB RESEARCH SVCS</t>
  </si>
  <si>
    <t>RB21</t>
  </si>
  <si>
    <t>VM: IFA SEROLOGY LAB SERVICES</t>
  </si>
  <si>
    <t>RB22</t>
  </si>
  <si>
    <t>VM: VECTOR-BORNE DISEASE SERVICES</t>
  </si>
  <si>
    <t>RB23</t>
  </si>
  <si>
    <t>VM: PHR PATHOGEN GENOME SERVICES</t>
  </si>
  <si>
    <t>RB24</t>
  </si>
  <si>
    <t>VM: ADVANCED IMAGING FACILITY SERVICES</t>
  </si>
  <si>
    <t>RB25</t>
  </si>
  <si>
    <t>VM VIRTUAL MICROSCOPY SVCS</t>
  </si>
  <si>
    <t>RB26</t>
  </si>
  <si>
    <t>VM FORTEBIO OCTET SERVICES</t>
  </si>
  <si>
    <t>RB27</t>
  </si>
  <si>
    <t>VM BIOANALYTICAL RESEARCH CORE SVCS</t>
  </si>
  <si>
    <t>RB28</t>
  </si>
  <si>
    <t>VM MUTANT MOUSE PHENOTYPING CTR SVCS</t>
  </si>
  <si>
    <t>RB29</t>
  </si>
  <si>
    <t>VM PMI ISOLATION DETECTION SVCS</t>
  </si>
  <si>
    <t>RB30</t>
  </si>
  <si>
    <t>VM: AMINO ACID ANALYSIS SVCS</t>
  </si>
  <si>
    <t>RB31</t>
  </si>
  <si>
    <t>VM OXIDATIVE STRESS LAB SVCS</t>
  </si>
  <si>
    <t>RB32</t>
  </si>
  <si>
    <t>VM MOL BIOSC SPF PET CARE SVCS</t>
  </si>
  <si>
    <t>RB33</t>
  </si>
  <si>
    <t>VM CADMS SVCS</t>
  </si>
  <si>
    <t>RB34</t>
  </si>
  <si>
    <t>VM CBRCS SEAHORSE SERVICES</t>
  </si>
  <si>
    <t>RB35</t>
  </si>
  <si>
    <t>VM SURG OCULAR PROCEDURES</t>
  </si>
  <si>
    <t>RB36</t>
  </si>
  <si>
    <t>VM MASTITIS QC CONTROL TESTING</t>
  </si>
  <si>
    <t>RB37</t>
  </si>
  <si>
    <t>VM CADMS LAB TRAINING &amp; TECH SVCS</t>
  </si>
  <si>
    <t>RCG1</t>
  </si>
  <si>
    <t>CLAS: GEOLOGY PETROLOGY LAB SERVICES</t>
  </si>
  <si>
    <t>RCG2</t>
  </si>
  <si>
    <t>CLAS: GEOLOGY ISOTOPE LAB SERVICES</t>
  </si>
  <si>
    <t>RCG3</t>
  </si>
  <si>
    <t>CLAS: GEOLOGY SAMPLE PREPARATION SVCS</t>
  </si>
  <si>
    <t>RCG4</t>
  </si>
  <si>
    <t>CLAS: GEOLOGY MICROBE LAB SERVICES</t>
  </si>
  <si>
    <t>RCG5</t>
  </si>
  <si>
    <t>CLAS: GEOLOGY MAGNETOMETER LAB SERVICES</t>
  </si>
  <si>
    <t>RCG6</t>
  </si>
  <si>
    <t>CLAS:EPS GEOCHEM AND GEOCHRON LAB SVC</t>
  </si>
  <si>
    <t>RCM1</t>
  </si>
  <si>
    <t>CLAS: MOLECULAR ANTHROPOLOGY LAB SVC</t>
  </si>
  <si>
    <t>RCN1</t>
  </si>
  <si>
    <t>CLAS: NEAT CCOAFM SVC</t>
  </si>
  <si>
    <t>RCP1</t>
  </si>
  <si>
    <t>CLAS: PHYSICS TECHNICAL SUPPORT CTR SVC</t>
  </si>
  <si>
    <t>RCS1</t>
  </si>
  <si>
    <t>CLAS: IT SHARED SVC CTR PRINTING</t>
  </si>
  <si>
    <t>RCS2</t>
  </si>
  <si>
    <t>CLAS: SSTS DATA STORAGE SVC RATES</t>
  </si>
  <si>
    <t>RCS3</t>
  </si>
  <si>
    <t>CLAS: SSPS SITE LICENSE &amp; PUBLICATION</t>
  </si>
  <si>
    <t>RCS4</t>
  </si>
  <si>
    <t>CLAS: COMPUTER RENTAL SERVICE</t>
  </si>
  <si>
    <t>RCV1</t>
  </si>
  <si>
    <t>CLAS: CHEM GLYCAN ANALYSIS SVC</t>
  </si>
  <si>
    <t>RE01</t>
  </si>
  <si>
    <t>HSYS:  UCDMC HIM TRANSCRIPTION SVCS RECH</t>
  </si>
  <si>
    <t>RFA1</t>
  </si>
  <si>
    <t>VCSA: BIKE BARN SUPPLY SALES</t>
  </si>
  <si>
    <t>RFA2</t>
  </si>
  <si>
    <t>VCSA: BIKE BARN SERVICES</t>
  </si>
  <si>
    <t>RFA3</t>
  </si>
  <si>
    <t>VCSA: CAMPUS COPIES SERVICES</t>
  </si>
  <si>
    <t>RFA4</t>
  </si>
  <si>
    <t>VCSA: UNITRANS SUPPLY SALES</t>
  </si>
  <si>
    <t>RFA5</t>
  </si>
  <si>
    <t>VCSA: UNITRANS SERVICE</t>
  </si>
  <si>
    <t>RFA6</t>
  </si>
  <si>
    <t>VCSA: COFFEE HOUSE CERTIFICATES</t>
  </si>
  <si>
    <t>RFA7</t>
  </si>
  <si>
    <t>VCSA: AGGIE THREADS SERVICES</t>
  </si>
  <si>
    <t>RFA8</t>
  </si>
  <si>
    <t>VCSA: ASUCD GENERAL SERVICES</t>
  </si>
  <si>
    <t>RFH1</t>
  </si>
  <si>
    <t>HOUS: DESIGN SERVICES RECHARGES</t>
  </si>
  <si>
    <t>RFH2</t>
  </si>
  <si>
    <t>HOUS: COOPERATIVE HOUSING SVCS</t>
  </si>
  <si>
    <t>RFH3</t>
  </si>
  <si>
    <t>HOUS: REGAN HALL SVCS</t>
  </si>
  <si>
    <t>RFH4</t>
  </si>
  <si>
    <t>HOUS: CONFERENCE HOUSING SVCS</t>
  </si>
  <si>
    <t>RFR1</t>
  </si>
  <si>
    <t>VCSA: REGISTRAR TRANSCRIPT SVCS</t>
  </si>
  <si>
    <t>RFS1</t>
  </si>
  <si>
    <t>VCSA: STUDENT AFFAIRS MRKTNG RECHARGES</t>
  </si>
  <si>
    <t>RFS2</t>
  </si>
  <si>
    <t>VCSA: VISITOR TOUR SERVICES</t>
  </si>
  <si>
    <t>RFS3</t>
  </si>
  <si>
    <t>VCSA: VISITOR MED OUTPATIENT SERVICES</t>
  </si>
  <si>
    <t>RFS4</t>
  </si>
  <si>
    <t>VCSA: RECREATIONAL PROGRAM SERVICES</t>
  </si>
  <si>
    <t>RFS5</t>
  </si>
  <si>
    <t>SAOT ADMINISTRATION</t>
  </si>
  <si>
    <t>RFS6</t>
  </si>
  <si>
    <t>TARGETED TUTORING SERVICES</t>
  </si>
  <si>
    <t>RFS7</t>
  </si>
  <si>
    <t>VCSA: SAYS LITERACY PROGRAM SERVICES</t>
  </si>
  <si>
    <t>RGA1</t>
  </si>
  <si>
    <t>GENL:  DOCUMENT COPY SERVICE</t>
  </si>
  <si>
    <t>RGA2</t>
  </si>
  <si>
    <t>GENL:  HLTH SCI INTER LIBRARY LOAN SVC</t>
  </si>
  <si>
    <t>RGA3</t>
  </si>
  <si>
    <t>GENL: LIBRARY COPYING SERVICE</t>
  </si>
  <si>
    <t>RGA4</t>
  </si>
  <si>
    <t>GENL: LIBRARY CARD SERVICE</t>
  </si>
  <si>
    <t>RJE1</t>
  </si>
  <si>
    <t>ENGR:AMCAT SERVICE</t>
  </si>
  <si>
    <t>RJE2</t>
  </si>
  <si>
    <t>ENGR: RAPID PROTOYPING MACHINE SERVICE</t>
  </si>
  <si>
    <t>RJE3</t>
  </si>
  <si>
    <t>ENGR: BIOMEDICAL ENGR MACHINE SHOP SVC</t>
  </si>
  <si>
    <t>RJE4</t>
  </si>
  <si>
    <t>ENGR: BIOMEDICAL ENGR &amp; LAB MGR SVC</t>
  </si>
  <si>
    <t>RJE5</t>
  </si>
  <si>
    <t>ENGR: MILLIMETER WAVE SVC</t>
  </si>
  <si>
    <t>RJE6</t>
  </si>
  <si>
    <t>ENGR: EFL SAFETY CLASS SERVICE</t>
  </si>
  <si>
    <t>RJE7</t>
  </si>
  <si>
    <t>ENGR: MTS 810 TEST SYSTEM SERVICE</t>
  </si>
  <si>
    <t>RJE8</t>
  </si>
  <si>
    <t>ENGR: WUERTZ LAB SERVICE</t>
  </si>
  <si>
    <t>RJE9</t>
  </si>
  <si>
    <t>ENGR: MICRO FABRICATION LAB SVC</t>
  </si>
  <si>
    <t>RJF1</t>
  </si>
  <si>
    <t>ENGR: CEE TECHNICAL SERVICES</t>
  </si>
  <si>
    <t>RJF2</t>
  </si>
  <si>
    <t>ENGR: VESSEL SERVICE</t>
  </si>
  <si>
    <t>RJF3</t>
  </si>
  <si>
    <t>ENGR: CEE: NEES RECHARGE SERVICE</t>
  </si>
  <si>
    <t>RJF4</t>
  </si>
  <si>
    <t>ENGR: CALIBRATION SERVICE</t>
  </si>
  <si>
    <t>RJF5</t>
  </si>
  <si>
    <t>ENGR: GEOTECHNICAL MODELING SERVICE</t>
  </si>
  <si>
    <t>RJF6</t>
  </si>
  <si>
    <t>ENGR: POSTER PRINTING</t>
  </si>
  <si>
    <t>RJF7</t>
  </si>
  <si>
    <t>ENGR: IT RECHARGE SERVICES</t>
  </si>
  <si>
    <t>RJF8</t>
  </si>
  <si>
    <t>ENGR: HYDRAULIC LINEAR ACTUATOR SVC</t>
  </si>
  <si>
    <t>RJF9</t>
  </si>
  <si>
    <t>ENGR: DATA ACQUISITION SYSTEM SVC</t>
  </si>
  <si>
    <t>RJG1</t>
  </si>
  <si>
    <t>ENGR: WATER-ENERGY EFFICIENCY CENTER</t>
  </si>
  <si>
    <t>RJG2</t>
  </si>
  <si>
    <t>ENGR: MOSSBAUER CENTER SVC</t>
  </si>
  <si>
    <t>RJG3</t>
  </si>
  <si>
    <t>ENGR: ELECTRONIC LAB SVCS</t>
  </si>
  <si>
    <t>RJG4</t>
  </si>
  <si>
    <t>ENGR: COE IT STAFFING SERVICES</t>
  </si>
  <si>
    <t>RK01</t>
  </si>
  <si>
    <t>CHAN: MONDAVI CULTURAL PROGRAMS SVCS</t>
  </si>
  <si>
    <t>RK02</t>
  </si>
  <si>
    <t>CHAN: MONDAVI TICKETING OFFICE SVCS</t>
  </si>
  <si>
    <t>RK03</t>
  </si>
  <si>
    <t>CHAN: ATHLETIC FACILITY RENTALS</t>
  </si>
  <si>
    <t>RK04</t>
  </si>
  <si>
    <t>CHAN: BOX OFFICE CHARGES</t>
  </si>
  <si>
    <t>RMA1</t>
  </si>
  <si>
    <t>VCFO: AFS: EDMS RATE</t>
  </si>
  <si>
    <t>RMA2</t>
  </si>
  <si>
    <t>VCFO:AFS:CREDIT CARD RATE</t>
  </si>
  <si>
    <t>RMA3</t>
  </si>
  <si>
    <t>VCFO: DEBT SERVICE ASSESSMENT</t>
  </si>
  <si>
    <t>RMA4</t>
  </si>
  <si>
    <t>VCFO: SHARED SERVICE CENTER</t>
  </si>
  <si>
    <t>RMA5</t>
  </si>
  <si>
    <t>VCFO: STUDENT ACCOUNTING RECHARGES</t>
  </si>
  <si>
    <t>RMA6</t>
  </si>
  <si>
    <t>VCFO: CASHIER SERVICES</t>
  </si>
  <si>
    <t>RMB1</t>
  </si>
  <si>
    <t>VCFO: CONFERENCE &amp; EVENT SERVICES RATE</t>
  </si>
  <si>
    <t>RMC1</t>
  </si>
  <si>
    <t>CIVIL-INDUSTRIAL SIGN SHOP SERVICE</t>
  </si>
  <si>
    <t>RMC2</t>
  </si>
  <si>
    <t>VCFO: RECYCLING INCOME</t>
  </si>
  <si>
    <t>RMC3</t>
  </si>
  <si>
    <t>VCFO: ENVIRONMENTAL IMPACTS REPORT SVCS</t>
  </si>
  <si>
    <t>RMD1</t>
  </si>
  <si>
    <t>VCFO: DCM MAJOR AND MINOR CAP PROGRAM</t>
  </si>
  <si>
    <t>RME1</t>
  </si>
  <si>
    <t>EH&amp;S CHEM WASTE DISPOSAL SERVICE</t>
  </si>
  <si>
    <t>RME2</t>
  </si>
  <si>
    <t>EH&amp;S DOSIMETRY</t>
  </si>
  <si>
    <t>RME3</t>
  </si>
  <si>
    <t>EH&amp;S MISCELLANEOUS HOURLY</t>
  </si>
  <si>
    <t>RME4</t>
  </si>
  <si>
    <t>EH&amp;S OFFSITE LAB INSPECTIONS</t>
  </si>
  <si>
    <t>RME5</t>
  </si>
  <si>
    <t>EH&amp;S RADIOLOGICAL WASTE DISPOSAL</t>
  </si>
  <si>
    <t>RME6</t>
  </si>
  <si>
    <t>EH&amp;S RESPIRATORY PROTECTION</t>
  </si>
  <si>
    <t>RME7</t>
  </si>
  <si>
    <t>EH&amp;S RADIATION USE AUTHORIZATION</t>
  </si>
  <si>
    <t>RME8</t>
  </si>
  <si>
    <t>EH&amp;S X-RAY MACHINE USE AUTHORIZATION</t>
  </si>
  <si>
    <t>RMF1</t>
  </si>
  <si>
    <t>FIRE DEPARTMENT SERVICES</t>
  </si>
  <si>
    <t>RMG1</t>
  </si>
  <si>
    <t>GROUNDS LANDSCAPE SERVICE</t>
  </si>
  <si>
    <t>RMG2</t>
  </si>
  <si>
    <t>GROUNDS LANDSCAPE ARCHITECT SERVICE</t>
  </si>
  <si>
    <t>RMG3</t>
  </si>
  <si>
    <t>EQUIPMENT SHOP SERVICE</t>
  </si>
  <si>
    <t>RMG4</t>
  </si>
  <si>
    <t>GROUNDS GROWN PRODUCTS</t>
  </si>
  <si>
    <t>RMH1</t>
  </si>
  <si>
    <t>HR ARBITRATION SERVICE</t>
  </si>
  <si>
    <t>RMH2</t>
  </si>
  <si>
    <t>ASAP CONSULTATION SERVICE</t>
  </si>
  <si>
    <t>RMH3</t>
  </si>
  <si>
    <t>HR BACKGROUND CHECK SERVICE</t>
  </si>
  <si>
    <t>RMM1</t>
  </si>
  <si>
    <t>VCFO: BARGAIN BARN RECHARGE SVC</t>
  </si>
  <si>
    <t>RMM2</t>
  </si>
  <si>
    <t>VCFO: MM FURNITURE PROGRAM &lt; $5,000</t>
  </si>
  <si>
    <t>RMM3</t>
  </si>
  <si>
    <t>VCFO: MM SPECIAL SERVICES</t>
  </si>
  <si>
    <t>RMS1</t>
  </si>
  <si>
    <t>SS: RODENT HEALTH SURVEILLANCE SVCS</t>
  </si>
  <si>
    <t>RMS2</t>
  </si>
  <si>
    <t>SS: ANIMAL HEALTH SUPPORT SERVICES</t>
  </si>
  <si>
    <t>RMS3</t>
  </si>
  <si>
    <t>SS: TRACS ANIMAL PURCHASES</t>
  </si>
  <si>
    <t>RMS4</t>
  </si>
  <si>
    <t>SS: OCCUPATIONAL HEALTH SVCS</t>
  </si>
  <si>
    <t>RMT1</t>
  </si>
  <si>
    <t>TAPS-PARKING SERVICES</t>
  </si>
  <si>
    <t>RMT2</t>
  </si>
  <si>
    <t>TAPS - UNIVERSITY AIRPORT SVCS</t>
  </si>
  <si>
    <t>RMT3</t>
  </si>
  <si>
    <t>TAPS - BICYCLE PROGRAM</t>
  </si>
  <si>
    <t>ROB1</t>
  </si>
  <si>
    <t>BOML PHYSICAL PLANT SERVICES</t>
  </si>
  <si>
    <t>ROB2</t>
  </si>
  <si>
    <t>BOML SMALL BOAT SERVICES</t>
  </si>
  <si>
    <t>ROB3</t>
  </si>
  <si>
    <t>BOML R/V MUSSEL POINT SERVICES</t>
  </si>
  <si>
    <t>ROB4</t>
  </si>
  <si>
    <t>BOML SALES AND SERVICES</t>
  </si>
  <si>
    <t>ROB5</t>
  </si>
  <si>
    <t>BOML RESIDENCE HALL SVCS</t>
  </si>
  <si>
    <t>ROB6</t>
  </si>
  <si>
    <t>BML COURSES</t>
  </si>
  <si>
    <t>ROC1</t>
  </si>
  <si>
    <t>MASS SPECTROMETRY FACILITIES SERVICE</t>
  </si>
  <si>
    <t>ROC2</t>
  </si>
  <si>
    <t>CROCKER LABORATORY SHOP SERVICES</t>
  </si>
  <si>
    <t>ROC3</t>
  </si>
  <si>
    <t>ICPMS:CTR PLASMA MASS SPECTROMETRY SVC</t>
  </si>
  <si>
    <t>ROC4</t>
  </si>
  <si>
    <t>RESH: CNL: X-RAY FLUORESCENCE SVC</t>
  </si>
  <si>
    <t>ROH1</t>
  </si>
  <si>
    <t>RESH: CHE IMAGING CORE SERVICES</t>
  </si>
  <si>
    <t>ROM1</t>
  </si>
  <si>
    <t>RESH: MNRC SERVICES</t>
  </si>
  <si>
    <t>RON1</t>
  </si>
  <si>
    <t>RESH: NATURAL RESERVE SYSTEM RATE</t>
  </si>
  <si>
    <t>RON2</t>
  </si>
  <si>
    <t>RESH: NRS: OVERNIGHT ACCOMMODATIONS SVC</t>
  </si>
  <si>
    <t>ROP1</t>
  </si>
  <si>
    <t>TSRF SERVICE</t>
  </si>
  <si>
    <t>ROT1</t>
  </si>
  <si>
    <t>TAHOE RESEARCH VESSEL SERVICE</t>
  </si>
  <si>
    <t>ROV1</t>
  </si>
  <si>
    <t>RESH: CO-OP 2 SERVICES</t>
  </si>
  <si>
    <t>ROW1</t>
  </si>
  <si>
    <t>RESH: WESTERN COOLING EFFICIENCY CTR SVC</t>
  </si>
  <si>
    <t>RQ01</t>
  </si>
  <si>
    <t>ANR: PUBLICATION SALES SERVICES</t>
  </si>
  <si>
    <t>RQ02</t>
  </si>
  <si>
    <t>ANR: INFO &amp; TECH SERVICES</t>
  </si>
  <si>
    <t>RQ03</t>
  </si>
  <si>
    <t>ANR: LAND, LABOR, FACILITIES RSRCH SVCS</t>
  </si>
  <si>
    <t>RQ04</t>
  </si>
  <si>
    <t>ANR: GRAPHIC DESIGN SVCS</t>
  </si>
  <si>
    <t>RQ05</t>
  </si>
  <si>
    <t>ANR: WEB PROGRAMMING SVCS</t>
  </si>
  <si>
    <t>RQ06</t>
  </si>
  <si>
    <t>ANR: COMM SVCS INSTRUCTIONAL DESIGN SVCS</t>
  </si>
  <si>
    <t>RQ07</t>
  </si>
  <si>
    <t>ANR: CSIT VIDEO RECORDING SVCS</t>
  </si>
  <si>
    <t>RQ08</t>
  </si>
  <si>
    <t>ANR: CSIT EDITORIAL SUPPORT LABOR SVCS</t>
  </si>
  <si>
    <t>RQ09</t>
  </si>
  <si>
    <t>ANR: CSIT SPANISH TRANSLATION SVCS</t>
  </si>
  <si>
    <t>RR01</t>
  </si>
  <si>
    <t>PROV: SISS INTL ADMIN SERVICE FEE</t>
  </si>
  <si>
    <t>RS75</t>
  </si>
  <si>
    <t>DNA TECH / EXCHANGE ANALYSIS OVER $75K</t>
  </si>
  <si>
    <t>RSA1</t>
  </si>
  <si>
    <t>CBS: DNA SEQUENCING SERVICES</t>
  </si>
  <si>
    <t>RSA2</t>
  </si>
  <si>
    <t>CBS: DROSOPHILA MEDIUM FACILITY SVCS</t>
  </si>
  <si>
    <t>RSA3</t>
  </si>
  <si>
    <t>CBS: GREENHOUSE BENCH SPACE SVCS</t>
  </si>
  <si>
    <t>RSA4</t>
  </si>
  <si>
    <t>CBS: PLANT RENTAL SVCS</t>
  </si>
  <si>
    <t>RSA5</t>
  </si>
  <si>
    <t>CBS: CONSERVATORY TOUR SVCS</t>
  </si>
  <si>
    <t>RSA6</t>
  </si>
  <si>
    <t>CBS: ELECTRON MICROSCOPE FACILITY SVCS</t>
  </si>
  <si>
    <t>RSA7</t>
  </si>
  <si>
    <t>CBS: MULTI-PHOTON IMAGING SYSTEM SVCS</t>
  </si>
  <si>
    <t>RSA8</t>
  </si>
  <si>
    <t>CBS: CONFOCAL MICROSCOPE SVCS</t>
  </si>
  <si>
    <t>RSA9</t>
  </si>
  <si>
    <t>CBS: CNS ANNEX SURGERY ROOM SVCS</t>
  </si>
  <si>
    <t>RSB1</t>
  </si>
  <si>
    <t>CBS: MCB ELECTRONICS SHOP SVCS</t>
  </si>
  <si>
    <t>RSB2</t>
  </si>
  <si>
    <t>CBS: MCB COMPUTER SERVICES</t>
  </si>
  <si>
    <t>RSB3</t>
  </si>
  <si>
    <t>CBS: MCB IMAGING FACILITY SVCS</t>
  </si>
  <si>
    <t>RSB4</t>
  </si>
  <si>
    <t>CBS: CNS VIRAL FACILITY SVCS</t>
  </si>
  <si>
    <t>RSBF</t>
  </si>
  <si>
    <t>GENOME BIOINFO SERV</t>
  </si>
  <si>
    <t>RSCG</t>
  </si>
  <si>
    <t>CMGI SERVICES</t>
  </si>
  <si>
    <t>RSCM</t>
  </si>
  <si>
    <t>CMGI CCM SERVICE</t>
  </si>
  <si>
    <t>RSDE</t>
  </si>
  <si>
    <t>DNA TECH / EXCHANGE ANALYSIS SERVICE</t>
  </si>
  <si>
    <t>RSH1</t>
  </si>
  <si>
    <t>CBS: GENOME YEAST 1 HYBRID SERVICE</t>
  </si>
  <si>
    <t>RSM1</t>
  </si>
  <si>
    <t>MEDI: IMAGING RESEARCH CENTER SVCS</t>
  </si>
  <si>
    <t>RSM2</t>
  </si>
  <si>
    <t>MEDI: SOH EVALUATION SERVICES</t>
  </si>
  <si>
    <t>RSM3</t>
  </si>
  <si>
    <t>MEDI: CENTER FOR HEALTH &amp; TECH SVCS</t>
  </si>
  <si>
    <t>RSM4</t>
  </si>
  <si>
    <t>MEDI: MIND INSTITUTE RECHARGE SERVICES</t>
  </si>
  <si>
    <t>RSM5</t>
  </si>
  <si>
    <t>MEDI: GENOMICS &amp; EXPRESS SVCS</t>
  </si>
  <si>
    <t>RSM6</t>
  </si>
  <si>
    <t>MEDI: MED PATH PROTEOMICS LAB RCHRG SVCS</t>
  </si>
  <si>
    <t>RSM7</t>
  </si>
  <si>
    <t>MEDI: CAL BIOLOGY SHARED RESOURCE SVCS</t>
  </si>
  <si>
    <t>RSM8</t>
  </si>
  <si>
    <t>MEDI: ELECTRON MICROSCOPY LAB RCHRG SVCS</t>
  </si>
  <si>
    <t>RSM9</t>
  </si>
  <si>
    <t>MEDI: CANCER CENTER RECHARGE SERVICES</t>
  </si>
  <si>
    <t>RSMB</t>
  </si>
  <si>
    <t>GENOME METABOLOMICS SERV</t>
  </si>
  <si>
    <t>RSN1</t>
  </si>
  <si>
    <t>MEDI: CLINICAL RESEARCH SUPPORT SVCS</t>
  </si>
  <si>
    <t>RSN2</t>
  </si>
  <si>
    <t>MEDI: MICROARRAY CORE FACILITY SVCS</t>
  </si>
  <si>
    <t>RSN3</t>
  </si>
  <si>
    <t>MEDI: COCCY LAB SVCS</t>
  </si>
  <si>
    <t>RSN4</t>
  </si>
  <si>
    <t>MEDI: HUM ANAT DONATED BODY PROG SVCS</t>
  </si>
  <si>
    <t>RSN5</t>
  </si>
  <si>
    <t>MEDI: PUBLIC HEALTH BIOSTATICS SVCS</t>
  </si>
  <si>
    <t>RSN6</t>
  </si>
  <si>
    <t>MEDI:MUTANT MOUSE PATHOL LAB (MMPL) SVCS</t>
  </si>
  <si>
    <t>RSN7</t>
  </si>
  <si>
    <t>MEDI:MIND IDDRC CORE SVCS</t>
  </si>
  <si>
    <t>RSN8</t>
  </si>
  <si>
    <t>MEDI:MICROSURGERY SUPPORT CORE SVCS</t>
  </si>
  <si>
    <t>RSN9</t>
  </si>
  <si>
    <t>MEDI:ELECTROPHYSIOLOGY SVCS CORE</t>
  </si>
  <si>
    <t>RSP1</t>
  </si>
  <si>
    <t>MEDI: RADIOTRACERS PRODUCTION SVCS</t>
  </si>
  <si>
    <t>RSP2</t>
  </si>
  <si>
    <t>MEDI: DERM IMMUNE MONITORING CORE SVCS</t>
  </si>
  <si>
    <t>RSP3</t>
  </si>
  <si>
    <t>MEDI: EXOSOME CORE SERVICES</t>
  </si>
  <si>
    <t>RSPR</t>
  </si>
  <si>
    <t>GENOME PROTEOMICS SERV</t>
  </si>
  <si>
    <t>RSTL</t>
  </si>
  <si>
    <t>GENOME TILLING SERVICE</t>
  </si>
  <si>
    <t>RSU1</t>
  </si>
  <si>
    <t>MICROSCOPY SERVICE</t>
  </si>
  <si>
    <t>RSU2</t>
  </si>
  <si>
    <t>VIVARIUM RATE SERVICE</t>
  </si>
  <si>
    <t>RSU3</t>
  </si>
  <si>
    <t>IPSC LINES SERVICE</t>
  </si>
  <si>
    <t>RSU4</t>
  </si>
  <si>
    <t>KARYOTYPING SERVICE</t>
  </si>
  <si>
    <t>RSU5</t>
  </si>
  <si>
    <t>STEM CELL KEYENCE MICROSCOPE SERVICE</t>
  </si>
  <si>
    <t>RSU6</t>
  </si>
  <si>
    <t>STEM CELL GMP TEST LAB SERVICE</t>
  </si>
  <si>
    <t>RSU7</t>
  </si>
  <si>
    <t>STEM CELL GMP SERVICE</t>
  </si>
  <si>
    <t>RSU8</t>
  </si>
  <si>
    <t>STEM CELL VECTOR SERVICE</t>
  </si>
  <si>
    <t>RSU9</t>
  </si>
  <si>
    <t>STEM CELL TERATOMA SERVICE</t>
  </si>
  <si>
    <t>RSUA</t>
  </si>
  <si>
    <t>SOM: UMBILICAL CORD BLOOD COLL PROG SVC</t>
  </si>
  <si>
    <t>RSUB</t>
  </si>
  <si>
    <t>SOM: HEALTH SCIENCE RESEARCH LAB SVC</t>
  </si>
  <si>
    <t>RSUD</t>
  </si>
  <si>
    <t>SOM: STEM REGULATORY ASSISTANCE SVC</t>
  </si>
  <si>
    <t>RSUE</t>
  </si>
  <si>
    <t>SOM: MCEL EYEPOD FACILITY SVC</t>
  </si>
  <si>
    <t>RSUF</t>
  </si>
  <si>
    <t>SOM: STEM CELL ANIMAL SURGERY SVC</t>
  </si>
  <si>
    <t>RSV2</t>
  </si>
  <si>
    <t>MEDI: BIOCHEM PK/PD CORE RECHARGE SVC</t>
  </si>
  <si>
    <t>RU01</t>
  </si>
  <si>
    <t>UREL: BUEHLER ALUMNI CENTER SERVICE</t>
  </si>
  <si>
    <t>RY01</t>
  </si>
  <si>
    <t>IET: EQUIPMENT RENTAL SERVICE</t>
  </si>
  <si>
    <t>RZKO</t>
  </si>
  <si>
    <t>KOMP GRANT SERVICES</t>
  </si>
  <si>
    <t>RZMB</t>
  </si>
  <si>
    <t>MOUSE BIOLOGY (MBP) SERVICES</t>
  </si>
  <si>
    <t>RZMM</t>
  </si>
  <si>
    <t>MMRC SERVICES</t>
  </si>
  <si>
    <t>SB73</t>
  </si>
  <si>
    <t>SB74</t>
  </si>
  <si>
    <t>SCHL</t>
  </si>
  <si>
    <t>STIP</t>
  </si>
  <si>
    <t>STIP INTEREST RETURNED TO AGENCY</t>
  </si>
  <si>
    <t>SUB4</t>
  </si>
  <si>
    <t>WS22</t>
  </si>
  <si>
    <t>WORK STUDY ADMINISTRATION</t>
  </si>
  <si>
    <t>7195</t>
  </si>
  <si>
    <t>UCDMC CE VENDOR SVCS RECHARGE</t>
  </si>
  <si>
    <t>7220</t>
  </si>
  <si>
    <t>UCDMC MEDICAL FEES PHYSICIANS</t>
  </si>
  <si>
    <t>7265</t>
  </si>
  <si>
    <t>UCDMC COLLECTION AGENCIES</t>
  </si>
  <si>
    <t>7268</t>
  </si>
  <si>
    <t>MED SCHOOL RECHARGE OUT</t>
  </si>
  <si>
    <t>7331</t>
  </si>
  <si>
    <t>UCDMC AMBULATORY ADMIN RECHARGES</t>
  </si>
  <si>
    <t>CP91</t>
  </si>
  <si>
    <t>CAP EXTERNAL EXP DISTRIBUTED</t>
  </si>
  <si>
    <t>CP94</t>
  </si>
  <si>
    <t>CAP PPD ADJ, INCENT, REFUNDS</t>
  </si>
  <si>
    <t>CP98</t>
  </si>
  <si>
    <t>CAP IBNR EXPENSE</t>
  </si>
  <si>
    <t>RSUC</t>
  </si>
  <si>
    <t>SOM: FACULTY DEVELOPMENT &amp; COACHING SVC</t>
  </si>
  <si>
    <t>RSV1</t>
  </si>
  <si>
    <t>COMBIOCHEM SHARED RESOURCE SERVICE</t>
  </si>
  <si>
    <t>AggieBudget Categories</t>
  </si>
  <si>
    <t>Allowable</t>
  </si>
  <si>
    <t>Allowable with Condition(s)</t>
  </si>
  <si>
    <t>Condition(s)</t>
  </si>
  <si>
    <t>Equipment purchases should never be include in a recharge rate calculation. Depreciation should be included instead.</t>
  </si>
  <si>
    <t>Allowable?</t>
  </si>
  <si>
    <t>No recharge revenue can come from federal contracts or grants.</t>
  </si>
  <si>
    <t>Cannot be included in recharge activities generating more than 15% in federal revenue.</t>
  </si>
  <si>
    <t>Suggested FTE Maximum Billable Hours</t>
  </si>
  <si>
    <t>Carryforward</t>
  </si>
  <si>
    <t>Graduate Student(s) FTE</t>
  </si>
  <si>
    <t>Undergraduate Student(s) FTE</t>
  </si>
  <si>
    <t>FTE</t>
  </si>
  <si>
    <t>Total</t>
  </si>
  <si>
    <t>Per Year</t>
  </si>
  <si>
    <t>Employee 1</t>
  </si>
  <si>
    <t>Base Recharge Rate (w/ Subsidy)</t>
  </si>
  <si>
    <t>Base Recharge Rate</t>
  </si>
  <si>
    <t>Travel &amp; Training *</t>
  </si>
  <si>
    <t>Common Goods Assessment *</t>
  </si>
  <si>
    <t>Facilities &amp; Equipment *</t>
  </si>
  <si>
    <t>GAEL *</t>
  </si>
  <si>
    <t>General &amp; Admin Supplies *</t>
  </si>
  <si>
    <t>Internal Assessments *</t>
  </si>
  <si>
    <t>Internal Recharge Services &amp; Other *</t>
  </si>
  <si>
    <t>Maintenance &amp; Repairs *</t>
  </si>
  <si>
    <t>Medical, Educational &amp; Research Supplies *</t>
  </si>
  <si>
    <t>Meeting &amp; Entertainment &amp; Gifts *</t>
  </si>
  <si>
    <t>Volume Sold to Recharge Base</t>
  </si>
  <si>
    <t>Subsidized Volume Sold to Recharge Base</t>
  </si>
  <si>
    <t>7. Federally-funded equipment is excluded from depreciation schedule.</t>
  </si>
  <si>
    <t>8. Verified with A&amp;FS - CPA that the depreciation schedule does not include equipment already captured in a F&amp;A rate. Equipment purchased with Reserve and Replacement funds (OP fund 76%) or Reserve for Improvement funds does not need to be verified as it is excluded from F&amp;A rates.</t>
  </si>
  <si>
    <t>10. Activities with a prior year surplus or deficit that exceeds 15% of operating expenses have proposed resolution included in rate calculation.</t>
  </si>
  <si>
    <t>11. Subsidies are clearly identified in rate calculation and on accounts in KFS.</t>
  </si>
  <si>
    <t>5. Full NUD is charged to all non-university clients for recharge activities charged to federal contracts &amp; grants.</t>
  </si>
  <si>
    <t>4. GAEL costs are excluded from recharge activities charged to federal contracts &amp; grants.</t>
  </si>
  <si>
    <t>Revenue</t>
  </si>
  <si>
    <t>Rate Name</t>
  </si>
  <si>
    <t>Rate Change</t>
  </si>
  <si>
    <t>2. I understand and take responsibility for recording the costs and associated rebilling credits in this fund, and will pursue rate adjustments in a timely manner to address any surplus or deficit.</t>
  </si>
  <si>
    <t>I certify to the best of my knowledge that,</t>
  </si>
  <si>
    <t>1. The information included is accurate and has been prepared in compliance with current University and Federal policies.</t>
  </si>
  <si>
    <t>3. Rates recover full direct costs of operations, and only include costs are necessary to provide goods or services.</t>
  </si>
  <si>
    <t>6. Products or services sold to non-university clients are not in competition with local commercial services.</t>
  </si>
  <si>
    <t>9. RFI is included in rate calculation and a schedule of projection use is included.</t>
  </si>
  <si>
    <t>Additional Information:</t>
  </si>
  <si>
    <t>Rate Change &amp; Annual Volume Data Forecast</t>
  </si>
  <si>
    <t>Date of Previous Rate Change</t>
  </si>
  <si>
    <t>Existing Rate</t>
  </si>
  <si>
    <t>Proposed Rate</t>
  </si>
  <si>
    <t>Change ($)</t>
  </si>
  <si>
    <t>Change (%)</t>
  </si>
  <si>
    <t>Total Annual Revenue</t>
  </si>
  <si>
    <t>Impact of Rate Change ($)</t>
  </si>
  <si>
    <t>Other:</t>
  </si>
  <si>
    <t>Service Name</t>
  </si>
  <si>
    <t>Recharge Volume</t>
  </si>
  <si>
    <t>Income Volume</t>
  </si>
  <si>
    <t>Subsidy Description (Employee, FTE or Material)</t>
  </si>
  <si>
    <t>Subsidy Amount ($)</t>
  </si>
  <si>
    <t>User Subsidy Volume (#)</t>
  </si>
  <si>
    <t>Rate w/out User Subsidy</t>
  </si>
  <si>
    <t>User Subsidies</t>
  </si>
  <si>
    <t>Subsidized Customer</t>
  </si>
  <si>
    <t>Account</t>
  </si>
  <si>
    <t>Nature of the Service</t>
  </si>
  <si>
    <t>Analysis</t>
  </si>
  <si>
    <t>Clinical</t>
  </si>
  <si>
    <t>Consulting</t>
  </si>
  <si>
    <t>Educational</t>
  </si>
  <si>
    <t>Public Service</t>
  </si>
  <si>
    <t>Research</t>
  </si>
  <si>
    <t>Testing</t>
  </si>
  <si>
    <t>Training</t>
  </si>
  <si>
    <t>Other</t>
  </si>
  <si>
    <t>What is the nature of the service? (select) --&gt;</t>
  </si>
  <si>
    <t>Please replace service titles by entering a short service name for each service being provided. --&gt;</t>
  </si>
  <si>
    <t>Federal Support/User Subsidy Total ($)</t>
  </si>
  <si>
    <r>
      <t xml:space="preserve">Recharge Fund </t>
    </r>
    <r>
      <rPr>
        <i/>
        <sz val="8"/>
        <color theme="1"/>
        <rFont val="Arial"/>
        <family val="2"/>
      </rPr>
      <t>(if applicable)</t>
    </r>
    <r>
      <rPr>
        <sz val="9"/>
        <color theme="1"/>
        <rFont val="Arial"/>
        <family val="2"/>
      </rPr>
      <t>:</t>
    </r>
  </si>
  <si>
    <t>General Information:</t>
  </si>
  <si>
    <r>
      <t xml:space="preserve">Recharge Object Code </t>
    </r>
    <r>
      <rPr>
        <i/>
        <sz val="8"/>
        <color theme="1"/>
        <rFont val="Arial"/>
        <family val="2"/>
      </rPr>
      <t>(if applicable)</t>
    </r>
    <r>
      <rPr>
        <sz val="9"/>
        <color theme="1"/>
        <rFont val="Arial"/>
        <family val="2"/>
      </rPr>
      <t>:</t>
    </r>
  </si>
  <si>
    <r>
      <t xml:space="preserve">OP Fund for Depreciation </t>
    </r>
    <r>
      <rPr>
        <i/>
        <sz val="8"/>
        <color theme="1"/>
        <rFont val="Arial"/>
        <family val="2"/>
      </rPr>
      <t>(if applicable)</t>
    </r>
    <r>
      <rPr>
        <sz val="9"/>
        <color theme="1"/>
        <rFont val="Arial"/>
        <family val="2"/>
      </rPr>
      <t>:</t>
    </r>
  </si>
  <si>
    <r>
      <t xml:space="preserve">OP Fund for Reserve for Improvements </t>
    </r>
    <r>
      <rPr>
        <i/>
        <sz val="8"/>
        <color theme="1"/>
        <rFont val="Arial"/>
        <family val="2"/>
      </rPr>
      <t>(if applicable)</t>
    </r>
    <r>
      <rPr>
        <sz val="9"/>
        <color theme="1"/>
        <rFont val="Arial"/>
        <family val="2"/>
      </rPr>
      <t>:</t>
    </r>
  </si>
  <si>
    <t>Student Salaries</t>
  </si>
  <si>
    <t>Faculty &amp; Staff Salaries</t>
  </si>
  <si>
    <t>Internal Revenue</t>
  </si>
  <si>
    <t>External Revenue</t>
  </si>
  <si>
    <t>Contract &amp; Grants &gt;$50,000 of Revenue</t>
  </si>
  <si>
    <t>Federal Contract &amp; Grants &gt;15% of Revenue</t>
  </si>
  <si>
    <t>Markup</t>
  </si>
  <si>
    <t>Operational Expenses</t>
  </si>
  <si>
    <t>Subsidy</t>
  </si>
  <si>
    <t>Net Income</t>
  </si>
  <si>
    <r>
      <t>NUD (</t>
    </r>
    <r>
      <rPr>
        <b/>
        <i/>
        <sz val="8"/>
        <color theme="1"/>
        <rFont val="Arial"/>
        <family val="2"/>
      </rPr>
      <t>University Portion</t>
    </r>
    <r>
      <rPr>
        <b/>
        <sz val="8"/>
        <color theme="1"/>
        <rFont val="Arial"/>
        <family val="2"/>
      </rPr>
      <t>)</t>
    </r>
  </si>
  <si>
    <r>
      <t>NUD (</t>
    </r>
    <r>
      <rPr>
        <b/>
        <i/>
        <sz val="8"/>
        <color theme="1"/>
        <rFont val="Arial"/>
        <family val="2"/>
      </rPr>
      <t>Department Portion</t>
    </r>
    <r>
      <rPr>
        <b/>
        <sz val="8"/>
        <color theme="1"/>
        <rFont val="Arial"/>
        <family val="2"/>
      </rPr>
      <t>)</t>
    </r>
  </si>
  <si>
    <t>Revenue Returned to Department</t>
  </si>
  <si>
    <t>Total Return to Department</t>
  </si>
  <si>
    <t>(Surplus)/Deficit Reduction Plan</t>
  </si>
  <si>
    <t>Faculty &amp; Staff Total</t>
  </si>
  <si>
    <t>Profit &amp; Loss</t>
  </si>
  <si>
    <t>Subsidy Account(s)</t>
  </si>
  <si>
    <t>Federal Support/User Subsidy Account(s)</t>
  </si>
  <si>
    <t>Supplies &amp; Expenses Total</t>
  </si>
  <si>
    <t>Volume Sold to Federally-Supported or User Subsidized Recharge Customers</t>
  </si>
  <si>
    <t>Volume Sold to Recharge Customer Base</t>
  </si>
  <si>
    <t>Volume Sold to Subsidized Recharge Customer Base</t>
  </si>
  <si>
    <t>Federally-Supported or User Subsidized Recharge Rate</t>
  </si>
  <si>
    <t>Subsidy Information:</t>
  </si>
  <si>
    <t>Establish New Recharge Rate Activity</t>
  </si>
  <si>
    <t>Add a New Rate to an Existing Recharge Activity</t>
  </si>
  <si>
    <t>Increase a Rate Consistent with Budget Planning Guidelines</t>
  </si>
  <si>
    <t>Amend Existing Recharge Rate(s) - Increase</t>
  </si>
  <si>
    <t>Amend Existing Recharge Rate(s) - Decrease</t>
  </si>
  <si>
    <t>Receive   Date</t>
  </si>
  <si>
    <r>
      <t xml:space="preserve">Material Pass-Through </t>
    </r>
    <r>
      <rPr>
        <i/>
        <sz val="8"/>
        <color theme="1"/>
        <rFont val="Arial"/>
        <family val="2"/>
      </rPr>
      <t>(not included in rate calculation)</t>
    </r>
  </si>
  <si>
    <r>
      <t xml:space="preserve">Material Pass-Through </t>
    </r>
    <r>
      <rPr>
        <b/>
        <i/>
        <sz val="8"/>
        <color theme="1"/>
        <rFont val="Arial"/>
        <family val="2"/>
      </rPr>
      <t>(not included in rate calculation)</t>
    </r>
  </si>
  <si>
    <r>
      <t xml:space="preserve">Request to </t>
    </r>
    <r>
      <rPr>
        <i/>
        <sz val="9"/>
        <color theme="1"/>
        <rFont val="Arial"/>
        <family val="2"/>
      </rPr>
      <t>(select)</t>
    </r>
    <r>
      <rPr>
        <sz val="9"/>
        <color theme="1"/>
        <rFont val="Arial"/>
        <family val="2"/>
      </rPr>
      <t>:</t>
    </r>
  </si>
  <si>
    <t>FIS Organization #:</t>
  </si>
  <si>
    <t>Attachment II - User Subsidies</t>
  </si>
  <si>
    <t>Allowable with Conditions or Unallowable Expenses:</t>
  </si>
  <si>
    <t>Object Consolidation</t>
  </si>
  <si>
    <t>Revenue Information:</t>
  </si>
  <si>
    <t>Space Information:</t>
  </si>
  <si>
    <t>Based on the information provided, this packet must include:</t>
  </si>
  <si>
    <t>Reserve for Improvements *</t>
  </si>
  <si>
    <t>Scholarships &amp; Fellowships *</t>
  </si>
  <si>
    <t>This expenses should be properly categorized.</t>
  </si>
  <si>
    <t>Services &amp; Fees *</t>
  </si>
  <si>
    <t>Rents, Leases &amp; Occupancy Costs *</t>
  </si>
  <si>
    <t>IT &amp; Communications Services *</t>
  </si>
  <si>
    <t>Sub Awards/Contracts *</t>
  </si>
  <si>
    <t>Utilities *</t>
  </si>
  <si>
    <t>All travel should be necessary for recharge operations, such as traveling for a required certification. Travel for the purpose of promoting, advertising, or marketing is unallowable. Travel expenses should be appropriately allocated to all accounts/activities benefited, including departmental research/teaching.</t>
  </si>
  <si>
    <t>Recharge has a Federal Subsidy</t>
  </si>
  <si>
    <t>Unallowable</t>
  </si>
  <si>
    <t>Add note</t>
  </si>
  <si>
    <t>Requires additional justification. Moving &amp; relocation expenses are only allowable if the individuals moving are essential to the recharge operations.</t>
  </si>
  <si>
    <t>Requires additional justification. Building maintenance must be necessary and allocable to the recharge operations.</t>
  </si>
  <si>
    <t>Requires additional justification. Research subjects must be necessary to the performance of recharge operations.</t>
  </si>
  <si>
    <t>Requires additional justification. Participant support costs must be necessary to the performance of recharge operations.</t>
  </si>
  <si>
    <t>Requires additional justification. Police live scan expenses are only allowable if the individuals is essential to the recharge operations.</t>
  </si>
  <si>
    <t>Requires additional justification. SISS visa expenses are only allowable if the individuals is essential to the recharge operations and it is part of the initial recruitment.</t>
  </si>
  <si>
    <t>Requires additional justification. Immigration document expenses are only allowable if the individuals is essential to the recharge operations.</t>
  </si>
  <si>
    <t>Graduate Student(s) Tuition &amp; GSHIP Total</t>
  </si>
  <si>
    <t>Recharge Operation Form</t>
  </si>
  <si>
    <r>
      <t>PDF Recharge Operation Form (</t>
    </r>
    <r>
      <rPr>
        <i/>
        <sz val="8.5"/>
        <color theme="1"/>
        <rFont val="Arial"/>
        <family val="2"/>
      </rPr>
      <t>this sheet</t>
    </r>
    <r>
      <rPr>
        <sz val="8.5"/>
        <color theme="1"/>
        <rFont val="Arial"/>
        <family val="2"/>
      </rPr>
      <t>)</t>
    </r>
  </si>
  <si>
    <t>Requires additional justification. Parking passes should never be used by employees, vendors, or recharge operation customers. They may be included if they are for participants or like individuals whom are necessary for the service/commodity being provided.</t>
  </si>
  <si>
    <t>Requires additional justification. Honorariums for services provided by non-UCD employees must be necessary for the services or commodity being provided, and must be consistently applied to all eligible individuals with supporting documentation justifying the amounts being paid.</t>
  </si>
  <si>
    <t>Requires additional justification. To be considered allowable, the food or beverage product must be necessary to providing the services or commodity. Food or beverage products purchased for morale or entertainment purposes are unallowable.</t>
  </si>
  <si>
    <t>Requires additional justification. Subscriptions must be essential to the performance of recharge operations.</t>
  </si>
  <si>
    <t>Requires additional justification. Custodial services must be necessary and allocable to the recharge operations.</t>
  </si>
  <si>
    <t>Requires additional justification. These only apply to external customers and should be recovered only in external customer rates.</t>
  </si>
  <si>
    <t>Requires additional justification. Must be necessary for to provide the services or commodity to customers.</t>
  </si>
  <si>
    <t>Requires additional justification. The position being advertised must be necessary for the recharge operations. Recruitment advertising should be appropriately allocated to all accounts/activities benefited, including departmental research/teaching.</t>
  </si>
  <si>
    <t>Requires additional justification. Consultants must be necessary for recharge operations and information must be provided to what they are being used for.</t>
  </si>
  <si>
    <t>Requires additional justification. Payments must be necessary for recharge operations and information must be provided to what they are being used for.</t>
  </si>
  <si>
    <t>Requires additional justification. To be considered allowable, business meeting expenses must be necessary to recharge operations. Business meeting expenses for morale or entertainment purposes are unallowable.</t>
  </si>
  <si>
    <t>Requires additional justification. To be considered allowable, entertainment/social expenses must be necessary to recharge operations. Entertainment/social expenses for morale or entertainment purposes are unallowable.</t>
  </si>
  <si>
    <t>Requires additional justification. To be considered allowable, CES expenses must be necessary to provide the services or commodity. CES expenses for morale or entertainment purposes are unallowable.</t>
  </si>
  <si>
    <t>Requires additional justification. To be considered allowable, Conference housing expenses must be necessary to provide the services or commodity. Conference housing expenses for morale or entertainment purposes are unallowable.</t>
  </si>
  <si>
    <t>Requires additional justification. Stipend/non-student expenses for services provided must be necessary for the services or commodity being provided, and must be consistently applied to all eligible individuals with supporting documentation justifying the amounts being paid.</t>
  </si>
  <si>
    <t>Requires additional justificiation. Expense must be necessary for the recharge operation.</t>
  </si>
  <si>
    <t>Requires additional justification. The position must be necessary for the recharge operations. Employee damage payment should be appropriately allocated to all accounts/activities benefited, including departmental research/teaching.</t>
  </si>
  <si>
    <t>Requires additional justification. Staff development &amp; training must be necessary for to provide the services or commodity. Staff development and training should be appropriately allocated to all accounts/activities benefited, including departmental research/teaching.</t>
  </si>
  <si>
    <t>Requires additional justification. Membership, association dues, and certification fees must be necessary for to provide the services or commodity. Membership, association dues, and certification fees should be appropriately allocated to all accounts/activities benefited, including departmental research/teaching.</t>
  </si>
  <si>
    <t>Requires additional justification. These should only apply to external customers and should be recovered only in external customer rates.</t>
  </si>
  <si>
    <t>All travel and training should be necessary for recharge operations, such as traveling for a required certification. Travel or training for the purpose of promoting, advertising, or marketing is unallowable. Travel and training expenses should be appropriately allocated to all accounts/activities benefited, including departmental research/teaching.</t>
  </si>
  <si>
    <t>Effective Fiscal Year:</t>
  </si>
  <si>
    <t>Rate Schedule</t>
  </si>
  <si>
    <t>Recharge Org. #:</t>
  </si>
  <si>
    <t>Faculty &amp; Staff Information</t>
  </si>
  <si>
    <t>Student Employee Information</t>
  </si>
  <si>
    <r>
      <t>Excel Recharge Operation Workbook (</t>
    </r>
    <r>
      <rPr>
        <i/>
        <sz val="8.5"/>
        <color theme="1"/>
        <rFont val="Arial"/>
        <family val="2"/>
      </rPr>
      <t>this workbook</t>
    </r>
    <r>
      <rPr>
        <sz val="8.5"/>
        <color theme="1"/>
        <rFont val="Arial"/>
        <family val="2"/>
      </rPr>
      <t>)</t>
    </r>
  </si>
  <si>
    <t>% Change
(Actuals)</t>
  </si>
  <si>
    <t>% Change
(Proj. vs. Prior Actual)</t>
  </si>
  <si>
    <t>% Change
(Projection vs. Prior Year)</t>
  </si>
  <si>
    <t>Recharge Operation Name:</t>
  </si>
  <si>
    <t>Recharge Operation Budget:</t>
  </si>
  <si>
    <t>Existing Operation Information:</t>
  </si>
  <si>
    <r>
      <t>Operation generated a (</t>
    </r>
    <r>
      <rPr>
        <i/>
        <sz val="9"/>
        <color theme="1"/>
        <rFont val="Arial"/>
        <family val="2"/>
      </rPr>
      <t>select</t>
    </r>
    <r>
      <rPr>
        <sz val="9"/>
        <color theme="1"/>
        <rFont val="Arial"/>
        <family val="2"/>
      </rPr>
      <t>) that exceeded 15% of  operating expenses.</t>
    </r>
  </si>
  <si>
    <t>Recharge operation has an Operational Subsidy</t>
  </si>
  <si>
    <t>Recharge operation has &gt;1 User Subsidy</t>
  </si>
  <si>
    <t>Attachment I - Recharge Operation History &amp; Projections</t>
  </si>
  <si>
    <t>Additional justification required. Must be necessary for recharge operation.</t>
  </si>
  <si>
    <t>Mandated Service/Good</t>
  </si>
  <si>
    <t>Based on the information provided, this packet will be approved by:</t>
  </si>
  <si>
    <t>All rate packets must be sent to recharge@ucdavis.edu, even those with the Dean's Office designated as the Authority with Final Approval. If the Authority with Final Approval is the Recharge Rate Committee Chair, recharge@ucdavis.edu will route the document for the necessary reviews and approval.</t>
  </si>
  <si>
    <r>
      <t>Department Chair (</t>
    </r>
    <r>
      <rPr>
        <b/>
        <i/>
        <sz val="10"/>
        <rFont val="Arial"/>
        <family val="2"/>
      </rPr>
      <t>optional depending on college</t>
    </r>
    <r>
      <rPr>
        <b/>
        <sz val="10"/>
        <rFont val="Arial"/>
        <family val="2"/>
      </rPr>
      <t>)</t>
    </r>
  </si>
  <si>
    <r>
      <t>SUB3 * (</t>
    </r>
    <r>
      <rPr>
        <i/>
        <sz val="8"/>
        <color theme="1"/>
        <rFont val="Arial"/>
        <family val="2"/>
      </rPr>
      <t>to be used only if Dean's Office is Authority with Final Approval</t>
    </r>
    <r>
      <rPr>
        <sz val="8"/>
        <color theme="1"/>
        <rFont val="Arial"/>
        <family val="2"/>
      </rPr>
      <t>)</t>
    </r>
  </si>
  <si>
    <t>Operational Subsidy Total ($)</t>
  </si>
  <si>
    <t>Operational Subsidy Account(s)</t>
  </si>
  <si>
    <t>UCOP Tag Number</t>
  </si>
  <si>
    <t>Effective Date:</t>
  </si>
  <si>
    <t>College/School</t>
  </si>
  <si>
    <t>Non-Academic</t>
  </si>
  <si>
    <t>Office of Research</t>
  </si>
  <si>
    <t>College of Biological Sciences</t>
  </si>
  <si>
    <t>College of Engineering</t>
  </si>
  <si>
    <t>College of Letters and Science</t>
  </si>
  <si>
    <t>Graduate School of Management</t>
  </si>
  <si>
    <t>The Betty Irene Moore School of Nursing</t>
  </si>
  <si>
    <t>School of Law</t>
  </si>
  <si>
    <t>School of Medicine</t>
  </si>
  <si>
    <t>School of Veterinary Medicine</t>
  </si>
  <si>
    <t>What is the unit of measurement? --&gt;</t>
  </si>
  <si>
    <t>Supplies &amp; Other Expenses</t>
  </si>
  <si>
    <t>Markup (%)</t>
  </si>
  <si>
    <t>Markup Per Volume ($)</t>
  </si>
  <si>
    <t>Markup ($)</t>
  </si>
  <si>
    <t>College of Agricultural and Environmental Sciences</t>
  </si>
  <si>
    <t>If any expenses listed are "Allowable with Conditions" or "Unallowable" (see Obj Code Lookup tab) you must list them here and provide a justification for why they are necessary for the operations of the services or goods being provided.</t>
  </si>
  <si>
    <t>School of Education</t>
  </si>
  <si>
    <t>Faculty &amp; Staff Salary &amp; Benefits Expense (S&amp;B)</t>
  </si>
  <si>
    <t>Rate 1</t>
  </si>
  <si>
    <t>Rate 2</t>
  </si>
  <si>
    <t>Rate 3</t>
  </si>
  <si>
    <t>Rate 4</t>
  </si>
  <si>
    <t>Rate 5</t>
  </si>
  <si>
    <t>Rate 6</t>
  </si>
  <si>
    <t>Rate 7</t>
  </si>
  <si>
    <t>Rate 8</t>
  </si>
  <si>
    <t>Rate 9</t>
  </si>
  <si>
    <t>Rate 10</t>
  </si>
  <si>
    <t>FTE Total</t>
  </si>
  <si>
    <t>Purchase
Price ($)</t>
  </si>
  <si>
    <t>Service 1</t>
  </si>
  <si>
    <t>Service 2</t>
  </si>
  <si>
    <t>Service 3</t>
  </si>
  <si>
    <t>Service 4</t>
  </si>
  <si>
    <t>Service 5</t>
  </si>
  <si>
    <t>Service 6</t>
  </si>
  <si>
    <t>Service 7</t>
  </si>
  <si>
    <t>Service 8</t>
  </si>
  <si>
    <t>Service 9</t>
  </si>
  <si>
    <t>Service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</si>
</sst>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quot;$&quot;#,##0.00"/>
    <numFmt numFmtId="168" formatCode="&quot;$&quot;#,##0"/>
    <numFmt numFmtId="169" formatCode="_(* #,##0.00_);_(* \(#,##0.00\);_(* &quot;-&quot;_);_(@_)"/>
  </numFmts>
  <fonts count="44" x14ac:knownFonts="1">
    <font>
      <sz val="11"/>
      <color theme="1"/>
      <name val="Calibri"/>
      <family val="2"/>
      <scheme val="minor"/>
    </font>
    <font>
      <sz val="12"/>
      <name val="Helv"/>
    </font>
    <font>
      <sz val="10"/>
      <name val="Arial"/>
      <family val="2"/>
    </font>
    <font>
      <sz val="11"/>
      <color theme="1"/>
      <name val="Calibri"/>
      <family val="2"/>
      <scheme val="minor"/>
    </font>
    <font>
      <sz val="10"/>
      <color theme="1"/>
      <name val="Arial"/>
      <family val="2"/>
    </font>
    <font>
      <b/>
      <sz val="10"/>
      <color theme="1"/>
      <name val="Arial"/>
      <family val="2"/>
    </font>
    <font>
      <b/>
      <sz val="16"/>
      <color theme="1"/>
      <name val="Arial"/>
      <family val="2"/>
    </font>
    <font>
      <b/>
      <sz val="9"/>
      <color theme="1"/>
      <name val="Arial"/>
      <family val="2"/>
    </font>
    <font>
      <sz val="9"/>
      <color theme="1"/>
      <name val="Arial"/>
      <family val="2"/>
    </font>
    <font>
      <i/>
      <sz val="11"/>
      <name val="Arial"/>
      <family val="2"/>
    </font>
    <font>
      <sz val="11"/>
      <name val="Arial"/>
      <family val="2"/>
    </font>
    <font>
      <b/>
      <sz val="11"/>
      <name val="Arial"/>
      <family val="2"/>
    </font>
    <font>
      <b/>
      <sz val="10"/>
      <name val="Arial"/>
      <family val="2"/>
    </font>
    <font>
      <sz val="8"/>
      <color theme="1"/>
      <name val="Arial"/>
      <family val="2"/>
    </font>
    <font>
      <b/>
      <sz val="9"/>
      <name val="Arial"/>
      <family val="2"/>
    </font>
    <font>
      <sz val="9"/>
      <name val="Arial"/>
      <family val="2"/>
    </font>
    <font>
      <b/>
      <sz val="8"/>
      <color theme="1"/>
      <name val="Arial"/>
      <family val="2"/>
    </font>
    <font>
      <b/>
      <sz val="14"/>
      <name val="Arial"/>
      <family val="2"/>
    </font>
    <font>
      <sz val="10"/>
      <name val="Arial"/>
      <family val="2"/>
    </font>
    <font>
      <b/>
      <sz val="12"/>
      <name val="Arial"/>
      <family val="2"/>
    </font>
    <font>
      <sz val="12"/>
      <name val="Arial"/>
      <family val="2"/>
    </font>
    <font>
      <sz val="8"/>
      <name val="Arial"/>
      <family val="2"/>
    </font>
    <font>
      <i/>
      <sz val="10"/>
      <name val="Arial"/>
      <family val="2"/>
    </font>
    <font>
      <b/>
      <sz val="11"/>
      <color theme="1"/>
      <name val="Arial"/>
      <family val="2"/>
    </font>
    <font>
      <b/>
      <i/>
      <sz val="9"/>
      <name val="Arial"/>
      <family val="2"/>
    </font>
    <font>
      <b/>
      <i/>
      <sz val="8"/>
      <color theme="1"/>
      <name val="Arial"/>
      <family val="2"/>
    </font>
    <font>
      <i/>
      <sz val="8"/>
      <name val="Arial"/>
      <family val="2"/>
    </font>
    <font>
      <i/>
      <sz val="11"/>
      <color theme="1"/>
      <name val="Calibri"/>
      <family val="2"/>
      <scheme val="minor"/>
    </font>
    <font>
      <b/>
      <sz val="8"/>
      <name val="Arial"/>
      <family val="2"/>
    </font>
    <font>
      <b/>
      <i/>
      <sz val="8"/>
      <name val="Arial"/>
      <family val="2"/>
    </font>
    <font>
      <sz val="8"/>
      <color theme="0"/>
      <name val="Arial"/>
      <family val="2"/>
    </font>
    <font>
      <sz val="9"/>
      <color theme="0"/>
      <name val="Arial"/>
      <family val="2"/>
    </font>
    <font>
      <sz val="10"/>
      <color theme="0"/>
      <name val="Arial"/>
      <family val="2"/>
    </font>
    <font>
      <sz val="11"/>
      <name val="Calibri"/>
      <family val="2"/>
      <scheme val="minor"/>
    </font>
    <font>
      <i/>
      <sz val="8"/>
      <color theme="1"/>
      <name val="Arial"/>
      <family val="2"/>
    </font>
    <font>
      <sz val="9"/>
      <color theme="1"/>
      <name val="Calibri"/>
      <family val="2"/>
      <scheme val="minor"/>
    </font>
    <font>
      <sz val="10"/>
      <color theme="1"/>
      <name val="Calibri"/>
      <family val="2"/>
      <scheme val="minor"/>
    </font>
    <font>
      <i/>
      <sz val="9"/>
      <color theme="1"/>
      <name val="Arial"/>
      <family val="2"/>
    </font>
    <font>
      <sz val="11"/>
      <color theme="1"/>
      <name val="Arial"/>
      <family val="2"/>
    </font>
    <font>
      <sz val="8"/>
      <color theme="1"/>
      <name val="Calibri"/>
      <family val="2"/>
      <scheme val="minor"/>
    </font>
    <font>
      <sz val="8.5"/>
      <color theme="1"/>
      <name val="Arial"/>
      <family val="2"/>
    </font>
    <font>
      <i/>
      <sz val="8.5"/>
      <color theme="1"/>
      <name val="Arial"/>
      <family val="2"/>
    </font>
    <font>
      <b/>
      <sz val="9"/>
      <color rgb="FFFF0000"/>
      <name val="Arial"/>
      <family val="2"/>
    </font>
    <font>
      <b/>
      <i/>
      <sz val="10"/>
      <name val="Arial"/>
      <family val="2"/>
    </font>
  </fonts>
  <fills count="9">
    <fill>
      <patternFill patternType="none"/>
    </fill>
    <fill>
      <patternFill patternType="gray125"/>
    </fill>
    <fill>
      <patternFill patternType="solid">
        <fgColor rgb="FFDAE8F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bgColor indexed="64"/>
      </patternFill>
    </fill>
    <fill>
      <patternFill patternType="gray0625">
        <bgColor theme="0" tint="-4.9989318521683403E-2"/>
      </patternFill>
    </fill>
    <fill>
      <patternFill patternType="solid">
        <fgColor theme="6" tint="0.79998168889431442"/>
        <bgColor indexed="64"/>
      </patternFill>
    </fill>
    <fill>
      <patternFill patternType="solid">
        <fgColor theme="0" tint="-0.14999847407452621"/>
        <bgColor indexed="64"/>
      </patternFill>
    </fill>
  </fills>
  <borders count="81">
    <border>
      <left/>
      <right/>
      <top/>
      <bottom/>
      <diagonal/>
    </border>
    <border>
      <left style="thin">
        <color rgb="FFBBC6D7"/>
      </left>
      <right style="thin">
        <color rgb="FFBBC6D7"/>
      </right>
      <top style="thin">
        <color rgb="FFBBC6D7"/>
      </top>
      <bottom style="thin">
        <color rgb="FFBBC6D7"/>
      </bottom>
      <diagonal/>
    </border>
    <border>
      <left style="thin">
        <color rgb="FFBBC6D7"/>
      </left>
      <right/>
      <top style="thin">
        <color rgb="FFBBC6D7"/>
      </top>
      <bottom style="thin">
        <color rgb="FFBBC6D7"/>
      </bottom>
      <diagonal/>
    </border>
    <border>
      <left/>
      <right/>
      <top style="thin">
        <color rgb="FFBBC6D7"/>
      </top>
      <bottom style="thin">
        <color rgb="FFBBC6D7"/>
      </bottom>
      <diagonal/>
    </border>
    <border>
      <left/>
      <right style="thin">
        <color rgb="FFBBC6D7"/>
      </right>
      <top style="thin">
        <color rgb="FFBBC6D7"/>
      </top>
      <bottom style="thin">
        <color rgb="FFBBC6D7"/>
      </bottom>
      <diagonal/>
    </border>
    <border>
      <left/>
      <right style="thin">
        <color rgb="FFBBC6D7"/>
      </right>
      <top style="thin">
        <color rgb="FFBBC6D7"/>
      </top>
      <bottom/>
      <diagonal/>
    </border>
    <border>
      <left style="thin">
        <color rgb="FFBBC6D7"/>
      </left>
      <right style="thin">
        <color rgb="FFBBC6D7"/>
      </right>
      <top style="thin">
        <color rgb="FFBBC6D7"/>
      </top>
      <bottom/>
      <diagonal/>
    </border>
    <border>
      <left/>
      <right style="thin">
        <color rgb="FFBBC6D7"/>
      </right>
      <top/>
      <bottom style="thin">
        <color rgb="FFBBC6D7"/>
      </bottom>
      <diagonal/>
    </border>
    <border>
      <left style="thin">
        <color rgb="FFBBC6D7"/>
      </left>
      <right/>
      <top/>
      <bottom style="thin">
        <color rgb="FFBBC6D7"/>
      </bottom>
      <diagonal/>
    </border>
    <border>
      <left/>
      <right/>
      <top/>
      <bottom style="thin">
        <color rgb="FFBBC6D7"/>
      </bottom>
      <diagonal/>
    </border>
    <border>
      <left/>
      <right/>
      <top/>
      <bottom style="thin">
        <color indexed="64"/>
      </bottom>
      <diagonal/>
    </border>
    <border>
      <left/>
      <right/>
      <top style="thin">
        <color indexed="64"/>
      </top>
      <bottom/>
      <diagonal/>
    </border>
    <border>
      <left style="thin">
        <color rgb="FFBBC6D7"/>
      </left>
      <right/>
      <top/>
      <bottom/>
      <diagonal/>
    </border>
    <border>
      <left/>
      <right/>
      <top style="thin">
        <color rgb="FFBBC6D7"/>
      </top>
      <bottom/>
      <diagonal/>
    </border>
    <border>
      <left style="thin">
        <color rgb="FFBBC6D7"/>
      </left>
      <right style="thin">
        <color rgb="FFBBC6D7"/>
      </right>
      <top/>
      <bottom style="thin">
        <color rgb="FFBBC6D7"/>
      </bottom>
      <diagonal/>
    </border>
    <border>
      <left style="thin">
        <color rgb="FFBBC6D7"/>
      </left>
      <right/>
      <top style="thin">
        <color rgb="FFBBC6D7"/>
      </top>
      <bottom/>
      <diagonal/>
    </border>
    <border>
      <left/>
      <right style="thin">
        <color rgb="FFBBC6D7"/>
      </right>
      <top/>
      <bottom/>
      <diagonal/>
    </border>
    <border>
      <left style="thin">
        <color rgb="FFBBC6D7"/>
      </left>
      <right/>
      <top/>
      <bottom style="thin">
        <color indexed="64"/>
      </bottom>
      <diagonal/>
    </border>
    <border>
      <left/>
      <right/>
      <top style="thin">
        <color indexed="64"/>
      </top>
      <bottom style="thin">
        <color rgb="FFBBC6D7"/>
      </bottom>
      <diagonal/>
    </border>
    <border>
      <left style="thin">
        <color rgb="FF4D6283"/>
      </left>
      <right style="thin">
        <color rgb="FFBBC6D7"/>
      </right>
      <top style="thin">
        <color rgb="FFBBC6D7"/>
      </top>
      <bottom style="thin">
        <color rgb="FFBBC6D7"/>
      </bottom>
      <diagonal/>
    </border>
    <border>
      <left style="thin">
        <color rgb="FFBBC6D7"/>
      </left>
      <right style="thin">
        <color rgb="FF4D6283"/>
      </right>
      <top style="thin">
        <color rgb="FFBBC6D7"/>
      </top>
      <bottom style="thin">
        <color rgb="FFBBC6D7"/>
      </bottom>
      <diagonal/>
    </border>
    <border>
      <left style="thin">
        <color rgb="FF4D6283"/>
      </left>
      <right style="thin">
        <color rgb="FFBBC6D7"/>
      </right>
      <top/>
      <bottom style="thin">
        <color rgb="FFBBC6D7"/>
      </bottom>
      <diagonal/>
    </border>
    <border>
      <left style="thin">
        <color rgb="FFBBC6D7"/>
      </left>
      <right style="thin">
        <color rgb="FF4D6283"/>
      </right>
      <top/>
      <bottom style="thin">
        <color rgb="FFBBC6D7"/>
      </bottom>
      <diagonal/>
    </border>
    <border>
      <left style="thin">
        <color rgb="FF4D6283"/>
      </left>
      <right style="thin">
        <color rgb="FFBBC6D7"/>
      </right>
      <top style="thin">
        <color rgb="FFBBC6D7"/>
      </top>
      <bottom style="thin">
        <color rgb="FF4D6283"/>
      </bottom>
      <diagonal/>
    </border>
    <border>
      <left style="thin">
        <color rgb="FFBBC6D7"/>
      </left>
      <right style="thin">
        <color rgb="FFBBC6D7"/>
      </right>
      <top style="thin">
        <color rgb="FFBBC6D7"/>
      </top>
      <bottom style="thin">
        <color rgb="FF4D6283"/>
      </bottom>
      <diagonal/>
    </border>
    <border>
      <left style="thin">
        <color rgb="FFBBC6D7"/>
      </left>
      <right style="thin">
        <color rgb="FF4D6283"/>
      </right>
      <top style="thin">
        <color rgb="FFBBC6D7"/>
      </top>
      <bottom style="thin">
        <color rgb="FF4D6283"/>
      </bottom>
      <diagonal/>
    </border>
    <border>
      <left style="thin">
        <color rgb="FF4D6283"/>
      </left>
      <right style="thin">
        <color rgb="FF4D6283"/>
      </right>
      <top style="thin">
        <color rgb="FF4D6283"/>
      </top>
      <bottom style="thin">
        <color rgb="FFBBC6D7"/>
      </bottom>
      <diagonal/>
    </border>
    <border>
      <left style="thin">
        <color rgb="FF4D6283"/>
      </left>
      <right style="thin">
        <color rgb="FF4D6283"/>
      </right>
      <top/>
      <bottom style="thin">
        <color rgb="FFBBC6D7"/>
      </bottom>
      <diagonal/>
    </border>
    <border>
      <left style="thin">
        <color rgb="FF4D6283"/>
      </left>
      <right style="thin">
        <color rgb="FF4D6283"/>
      </right>
      <top style="thin">
        <color rgb="FFBBC6D7"/>
      </top>
      <bottom style="thin">
        <color rgb="FFBBC6D7"/>
      </bottom>
      <diagonal/>
    </border>
    <border>
      <left style="thin">
        <color rgb="FF4D6283"/>
      </left>
      <right style="thin">
        <color rgb="FF4D6283"/>
      </right>
      <top style="thin">
        <color rgb="FFBBC6D7"/>
      </top>
      <bottom style="thin">
        <color rgb="FF4D6283"/>
      </bottom>
      <diagonal/>
    </border>
    <border>
      <left style="thin">
        <color rgb="FF4D6283"/>
      </left>
      <right/>
      <top style="thin">
        <color rgb="FF4D6283"/>
      </top>
      <bottom style="thin">
        <color rgb="FFBBC6D7"/>
      </bottom>
      <diagonal/>
    </border>
    <border>
      <left/>
      <right/>
      <top style="thin">
        <color rgb="FF4D6283"/>
      </top>
      <bottom style="thin">
        <color rgb="FFBBC6D7"/>
      </bottom>
      <diagonal/>
    </border>
    <border>
      <left/>
      <right style="thin">
        <color rgb="FF4D6283"/>
      </right>
      <top style="thin">
        <color rgb="FF4D6283"/>
      </top>
      <bottom style="thin">
        <color rgb="FFBBC6D7"/>
      </bottom>
      <diagonal/>
    </border>
    <border>
      <left/>
      <right style="thin">
        <color rgb="FFBBC6D7"/>
      </right>
      <top style="medium">
        <color rgb="FFBBC6D7"/>
      </top>
      <bottom style="thin">
        <color rgb="FFBBC6D7"/>
      </bottom>
      <diagonal/>
    </border>
    <border>
      <left style="thin">
        <color rgb="FFBBC6D7"/>
      </left>
      <right/>
      <top style="medium">
        <color rgb="FFBBC6D7"/>
      </top>
      <bottom/>
      <diagonal/>
    </border>
    <border>
      <left style="thin">
        <color rgb="FFBBC6D7"/>
      </left>
      <right style="medium">
        <color rgb="FFBBC6D7"/>
      </right>
      <top style="medium">
        <color rgb="FFBBC6D7"/>
      </top>
      <bottom/>
      <diagonal/>
    </border>
    <border>
      <left style="thin">
        <color rgb="FFBBC6D7"/>
      </left>
      <right style="medium">
        <color rgb="FFBBC6D7"/>
      </right>
      <top style="thin">
        <color rgb="FFBBC6D7"/>
      </top>
      <bottom/>
      <diagonal/>
    </border>
    <border>
      <left style="thin">
        <color rgb="FFBBC6D7"/>
      </left>
      <right style="medium">
        <color rgb="FFBBC6D7"/>
      </right>
      <top style="thin">
        <color rgb="FFBBC6D7"/>
      </top>
      <bottom style="thin">
        <color rgb="FFBBC6D7"/>
      </bottom>
      <diagonal/>
    </border>
    <border>
      <left style="medium">
        <color rgb="FFBBC6D7"/>
      </left>
      <right/>
      <top style="thin">
        <color rgb="FFBBC6D7"/>
      </top>
      <bottom style="medium">
        <color rgb="FFBBC6D7"/>
      </bottom>
      <diagonal/>
    </border>
    <border>
      <left style="thin">
        <color rgb="FFBBC6D7"/>
      </left>
      <right/>
      <top style="thin">
        <color rgb="FFBBC6D7"/>
      </top>
      <bottom style="medium">
        <color rgb="FFBBC6D7"/>
      </bottom>
      <diagonal/>
    </border>
    <border>
      <left style="thin">
        <color rgb="FFBBC6D7"/>
      </left>
      <right style="medium">
        <color rgb="FFBBC6D7"/>
      </right>
      <top style="thin">
        <color rgb="FFBBC6D7"/>
      </top>
      <bottom style="medium">
        <color rgb="FFBBC6D7"/>
      </bottom>
      <diagonal/>
    </border>
    <border>
      <left style="thin">
        <color rgb="FFBBC6D7"/>
      </left>
      <right style="thin">
        <color rgb="FFBBC6D7"/>
      </right>
      <top style="medium">
        <color rgb="FFBBC6D7"/>
      </top>
      <bottom style="thin">
        <color rgb="FFBBC6D7"/>
      </bottom>
      <diagonal/>
    </border>
    <border>
      <left style="thin">
        <color rgb="FFBBC6D7"/>
      </left>
      <right style="medium">
        <color rgb="FFBBC6D7"/>
      </right>
      <top style="medium">
        <color rgb="FFBBC6D7"/>
      </top>
      <bottom style="thin">
        <color rgb="FFBBC6D7"/>
      </bottom>
      <diagonal/>
    </border>
    <border>
      <left/>
      <right style="thin">
        <color rgb="FFBBC6D7"/>
      </right>
      <top style="thin">
        <color rgb="FFBBC6D7"/>
      </top>
      <bottom style="medium">
        <color rgb="FFBBC6D7"/>
      </bottom>
      <diagonal/>
    </border>
    <border>
      <left style="thin">
        <color rgb="FFBBC6D7"/>
      </left>
      <right style="thin">
        <color rgb="FFBBC6D7"/>
      </right>
      <top style="thin">
        <color rgb="FFBBC6D7"/>
      </top>
      <bottom style="medium">
        <color rgb="FFBBC6D7"/>
      </bottom>
      <diagonal/>
    </border>
    <border>
      <left style="medium">
        <color rgb="FFBBC6D7"/>
      </left>
      <right/>
      <top style="medium">
        <color rgb="FFBBC6D7"/>
      </top>
      <bottom style="medium">
        <color rgb="FFBBC6D7"/>
      </bottom>
      <diagonal/>
    </border>
    <border>
      <left/>
      <right/>
      <top style="medium">
        <color rgb="FFBBC6D7"/>
      </top>
      <bottom style="medium">
        <color rgb="FFBBC6D7"/>
      </bottom>
      <diagonal/>
    </border>
    <border>
      <left/>
      <right style="medium">
        <color rgb="FFBBC6D7"/>
      </right>
      <top style="medium">
        <color rgb="FFBBC6D7"/>
      </top>
      <bottom style="medium">
        <color rgb="FFBBC6D7"/>
      </bottom>
      <diagonal/>
    </border>
    <border>
      <left style="medium">
        <color rgb="FFBBC6D7"/>
      </left>
      <right style="thin">
        <color rgb="FFBBC6D7"/>
      </right>
      <top style="medium">
        <color rgb="FFBBC6D7"/>
      </top>
      <bottom style="medium">
        <color rgb="FFBBC6D7"/>
      </bottom>
      <diagonal/>
    </border>
    <border>
      <left style="thin">
        <color rgb="FFBBC6D7"/>
      </left>
      <right style="thin">
        <color rgb="FFBBC6D7"/>
      </right>
      <top style="medium">
        <color rgb="FFBBC6D7"/>
      </top>
      <bottom style="medium">
        <color rgb="FFBBC6D7"/>
      </bottom>
      <diagonal/>
    </border>
    <border>
      <left style="thin">
        <color rgb="FFBBC6D7"/>
      </left>
      <right style="medium">
        <color rgb="FFBBC6D7"/>
      </right>
      <top style="medium">
        <color rgb="FFBBC6D7"/>
      </top>
      <bottom style="medium">
        <color rgb="FFBBC6D7"/>
      </bottom>
      <diagonal/>
    </border>
    <border>
      <left style="medium">
        <color rgb="FFBBC6D7"/>
      </left>
      <right/>
      <top style="thin">
        <color rgb="FFBBC6D7"/>
      </top>
      <bottom/>
      <diagonal/>
    </border>
    <border>
      <left style="thin">
        <color rgb="FFBBC6D7"/>
      </left>
      <right/>
      <top style="medium">
        <color rgb="FFBBC6D7"/>
      </top>
      <bottom style="thin">
        <color rgb="FFBBC6D7"/>
      </bottom>
      <diagonal/>
    </border>
    <border>
      <left/>
      <right style="thin">
        <color rgb="FFBBC6D7"/>
      </right>
      <top style="medium">
        <color rgb="FFBBC6D7"/>
      </top>
      <bottom style="medium">
        <color rgb="FFBBC6D7"/>
      </bottom>
      <diagonal/>
    </border>
    <border>
      <left style="medium">
        <color rgb="FFBBC6D7"/>
      </left>
      <right style="thin">
        <color rgb="FFBBC6D7"/>
      </right>
      <top style="medium">
        <color rgb="FFBBC6D7"/>
      </top>
      <bottom style="thin">
        <color rgb="FFBBC6D7"/>
      </bottom>
      <diagonal/>
    </border>
    <border>
      <left style="medium">
        <color rgb="FFBBC6D7"/>
      </left>
      <right/>
      <top style="medium">
        <color rgb="FFBBC6D7"/>
      </top>
      <bottom/>
      <diagonal/>
    </border>
    <border>
      <left style="medium">
        <color rgb="FFBBC6D7"/>
      </left>
      <right style="thin">
        <color rgb="FFBBC6D7"/>
      </right>
      <top style="thin">
        <color rgb="FFBBC6D7"/>
      </top>
      <bottom style="thin">
        <color rgb="FFBBC6D7"/>
      </bottom>
      <diagonal/>
    </border>
    <border>
      <left style="medium">
        <color rgb="FFBBC6D7"/>
      </left>
      <right style="thin">
        <color rgb="FFBBC6D7"/>
      </right>
      <top style="thin">
        <color rgb="FFBBC6D7"/>
      </top>
      <bottom style="medium">
        <color rgb="FFBBC6D7"/>
      </bottom>
      <diagonal/>
    </border>
    <border>
      <left style="medium">
        <color rgb="FFBBC6D7"/>
      </left>
      <right style="medium">
        <color rgb="FFBBC6D7"/>
      </right>
      <top style="medium">
        <color rgb="FFBBC6D7"/>
      </top>
      <bottom style="thin">
        <color rgb="FFBBC6D7"/>
      </bottom>
      <diagonal/>
    </border>
    <border>
      <left style="medium">
        <color rgb="FFBBC6D7"/>
      </left>
      <right style="medium">
        <color rgb="FFBBC6D7"/>
      </right>
      <top style="thin">
        <color rgb="FFBBC6D7"/>
      </top>
      <bottom style="medium">
        <color rgb="FFBBC6D7"/>
      </bottom>
      <diagonal/>
    </border>
    <border>
      <left style="medium">
        <color rgb="FFBBC6D7"/>
      </left>
      <right style="medium">
        <color rgb="FFBBC6D7"/>
      </right>
      <top style="medium">
        <color rgb="FFBBC6D7"/>
      </top>
      <bottom/>
      <diagonal/>
    </border>
    <border>
      <left style="medium">
        <color rgb="FFBBC6D7"/>
      </left>
      <right style="medium">
        <color rgb="FFBBC6D7"/>
      </right>
      <top/>
      <bottom style="medium">
        <color rgb="FFBBC6D7"/>
      </bottom>
      <diagonal/>
    </border>
    <border>
      <left style="thin">
        <color rgb="FFBBC6D7"/>
      </left>
      <right/>
      <top style="thin">
        <color rgb="FFBBC6D7"/>
      </top>
      <bottom style="double">
        <color rgb="FFBBC6D7"/>
      </bottom>
      <diagonal/>
    </border>
    <border>
      <left/>
      <right/>
      <top style="thin">
        <color rgb="FFBBC6D7"/>
      </top>
      <bottom style="double">
        <color rgb="FFBBC6D7"/>
      </bottom>
      <diagonal/>
    </border>
    <border>
      <left style="medium">
        <color rgb="FFBBC6D7"/>
      </left>
      <right style="thin">
        <color rgb="FFBBC6D7"/>
      </right>
      <top/>
      <bottom style="thin">
        <color rgb="FFBBC6D7"/>
      </bottom>
      <diagonal/>
    </border>
    <border>
      <left style="thin">
        <color rgb="FFBBC6D7"/>
      </left>
      <right style="medium">
        <color rgb="FFBBC6D7"/>
      </right>
      <top/>
      <bottom style="thin">
        <color rgb="FFBBC6D7"/>
      </bottom>
      <diagonal/>
    </border>
    <border>
      <left/>
      <right style="medium">
        <color rgb="FFBBC6D7"/>
      </right>
      <top style="thin">
        <color rgb="FFBBC6D7"/>
      </top>
      <bottom style="thin">
        <color rgb="FFBBC6D7"/>
      </bottom>
      <diagonal/>
    </border>
    <border>
      <left/>
      <right style="thin">
        <color rgb="FFBBC6D7"/>
      </right>
      <top style="thin">
        <color rgb="FFBBC6D7"/>
      </top>
      <bottom style="double">
        <color rgb="FFBBC6D7"/>
      </bottom>
      <diagonal/>
    </border>
    <border>
      <left style="medium">
        <color rgb="FFBBC6D7"/>
      </left>
      <right style="thin">
        <color rgb="FFBBC6D7"/>
      </right>
      <top style="medium">
        <color rgb="FFBBC6D7"/>
      </top>
      <bottom/>
      <diagonal/>
    </border>
    <border>
      <left style="thin">
        <color rgb="FFBBC6D7"/>
      </left>
      <right style="thin">
        <color rgb="FFBBC6D7"/>
      </right>
      <top style="medium">
        <color rgb="FFBBC6D7"/>
      </top>
      <bottom/>
      <diagonal/>
    </border>
    <border>
      <left style="medium">
        <color rgb="FFBBC6D7"/>
      </left>
      <right style="thin">
        <color rgb="FFBBC6D7"/>
      </right>
      <top style="thin">
        <color rgb="FFBBC6D7"/>
      </top>
      <bottom/>
      <diagonal/>
    </border>
    <border>
      <left style="thin">
        <color theme="6"/>
      </left>
      <right/>
      <top style="medium">
        <color rgb="FFBBC6D7"/>
      </top>
      <bottom style="thin">
        <color rgb="FFBBC6D7"/>
      </bottom>
      <diagonal/>
    </border>
    <border>
      <left style="thin">
        <color theme="6"/>
      </left>
      <right/>
      <top style="thin">
        <color rgb="FFBBC6D7"/>
      </top>
      <bottom style="thin">
        <color rgb="FFBBC6D7"/>
      </bottom>
      <diagonal/>
    </border>
    <border>
      <left style="medium">
        <color rgb="FFBBC6D7"/>
      </left>
      <right style="medium">
        <color rgb="FFBBC6D7"/>
      </right>
      <top/>
      <bottom/>
      <diagonal/>
    </border>
    <border>
      <left style="medium">
        <color rgb="FFBBC6D7"/>
      </left>
      <right style="medium">
        <color rgb="FFBBC6D7"/>
      </right>
      <top style="thin">
        <color rgb="FFBBC6D7"/>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auto="1"/>
      </bottom>
      <diagonal/>
    </border>
    <border>
      <left/>
      <right style="thin">
        <color rgb="FFBBC6D7"/>
      </right>
      <top/>
      <bottom style="double">
        <color auto="1"/>
      </bottom>
      <diagonal/>
    </border>
    <border>
      <left style="thin">
        <color rgb="FFBBC6D7"/>
      </left>
      <right/>
      <top/>
      <bottom style="double">
        <color indexed="64"/>
      </bottom>
      <diagonal/>
    </border>
  </borders>
  <cellStyleXfs count="12">
    <xf numFmtId="0" fontId="0" fillId="0" borderId="0"/>
    <xf numFmtId="0" fontId="1" fillId="0" borderId="0"/>
    <xf numFmtId="44"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3" fillId="0" borderId="0"/>
    <xf numFmtId="0" fontId="2" fillId="0" borderId="0"/>
    <xf numFmtId="43" fontId="3" fillId="0" borderId="0" applyFont="0" applyFill="0" applyBorder="0" applyAlignment="0" applyProtection="0"/>
    <xf numFmtId="44" fontId="3" fillId="0" borderId="0" applyFont="0" applyFill="0" applyBorder="0" applyAlignment="0" applyProtection="0"/>
    <xf numFmtId="0" fontId="18" fillId="0" borderId="0"/>
  </cellStyleXfs>
  <cellXfs count="701">
    <xf numFmtId="0" fontId="0" fillId="0" borderId="0" xfId="0"/>
    <xf numFmtId="0" fontId="4" fillId="0" borderId="0" xfId="0" applyFont="1"/>
    <xf numFmtId="0" fontId="6" fillId="0" borderId="0" xfId="0" applyFont="1"/>
    <xf numFmtId="0" fontId="4" fillId="0" borderId="0" xfId="0" applyFont="1" applyAlignment="1">
      <alignment vertical="center"/>
    </xf>
    <xf numFmtId="0" fontId="5" fillId="0" borderId="0" xfId="0" applyFont="1" applyAlignment="1">
      <alignment vertical="center"/>
    </xf>
    <xf numFmtId="0" fontId="4" fillId="0" borderId="0" xfId="0" applyFont="1" applyBorder="1" applyAlignment="1">
      <alignment vertical="center"/>
    </xf>
    <xf numFmtId="0" fontId="9" fillId="0" borderId="0" xfId="1" applyFont="1"/>
    <xf numFmtId="0" fontId="10" fillId="0" borderId="0" xfId="1" applyFont="1"/>
    <xf numFmtId="0" fontId="11" fillId="0" borderId="0" xfId="1" applyFont="1" applyAlignment="1"/>
    <xf numFmtId="164" fontId="0" fillId="0" borderId="0" xfId="4" applyNumberFormat="1" applyFont="1"/>
    <xf numFmtId="0" fontId="8" fillId="2" borderId="3" xfId="0" applyFont="1" applyFill="1" applyBorder="1" applyAlignment="1">
      <alignment vertical="center"/>
    </xf>
    <xf numFmtId="0" fontId="7" fillId="2" borderId="2" xfId="0" applyFont="1" applyFill="1" applyBorder="1" applyAlignment="1">
      <alignment horizontal="left" vertical="center" indent="1"/>
    </xf>
    <xf numFmtId="0" fontId="8" fillId="2" borderId="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0" xfId="0" applyFont="1" applyAlignment="1">
      <alignment vertical="center"/>
    </xf>
    <xf numFmtId="0" fontId="8" fillId="2" borderId="4" xfId="0" applyFont="1" applyFill="1" applyBorder="1" applyAlignment="1">
      <alignment vertical="center"/>
    </xf>
    <xf numFmtId="0" fontId="13" fillId="0" borderId="0" xfId="0" applyFont="1" applyAlignment="1">
      <alignment vertical="center"/>
    </xf>
    <xf numFmtId="0" fontId="16" fillId="0" borderId="0" xfId="0" applyFont="1" applyAlignment="1">
      <alignment vertical="center"/>
    </xf>
    <xf numFmtId="0" fontId="17" fillId="0" borderId="0" xfId="1" applyFont="1"/>
    <xf numFmtId="0" fontId="15" fillId="0" borderId="0" xfId="1" applyFont="1"/>
    <xf numFmtId="0" fontId="14" fillId="0" borderId="0" xfId="1" applyFont="1" applyBorder="1" applyAlignment="1"/>
    <xf numFmtId="43" fontId="13" fillId="0" borderId="0" xfId="0" applyNumberFormat="1" applyFont="1" applyAlignment="1">
      <alignment vertical="center"/>
    </xf>
    <xf numFmtId="44" fontId="13" fillId="0" borderId="0" xfId="0" applyNumberFormat="1" applyFont="1" applyAlignment="1">
      <alignment vertical="center"/>
    </xf>
    <xf numFmtId="39" fontId="10" fillId="5" borderId="0" xfId="11" applyNumberFormat="1" applyFont="1" applyFill="1" applyAlignment="1"/>
    <xf numFmtId="39" fontId="20" fillId="5" borderId="0" xfId="11" applyNumberFormat="1" applyFont="1" applyFill="1" applyAlignment="1"/>
    <xf numFmtId="39" fontId="10" fillId="5" borderId="0" xfId="11" applyNumberFormat="1" applyFont="1" applyFill="1" applyBorder="1" applyAlignment="1"/>
    <xf numFmtId="39" fontId="2" fillId="5" borderId="0" xfId="11" applyNumberFormat="1" applyFont="1" applyFill="1" applyAlignment="1"/>
    <xf numFmtId="0" fontId="2" fillId="5" borderId="0" xfId="11" applyFont="1" applyFill="1" applyBorder="1" applyAlignment="1">
      <alignment wrapText="1"/>
    </xf>
    <xf numFmtId="39" fontId="2" fillId="5" borderId="0" xfId="11" applyNumberFormat="1" applyFont="1" applyFill="1" applyBorder="1" applyAlignment="1"/>
    <xf numFmtId="0" fontId="4" fillId="0" borderId="3" xfId="0" applyFont="1" applyBorder="1" applyAlignment="1">
      <alignment vertical="center"/>
    </xf>
    <xf numFmtId="39" fontId="2" fillId="5" borderId="0" xfId="11" applyNumberFormat="1" applyFont="1" applyFill="1" applyBorder="1" applyAlignment="1">
      <alignment vertical="top" wrapText="1"/>
    </xf>
    <xf numFmtId="0" fontId="13" fillId="0" borderId="1" xfId="0" applyFont="1" applyFill="1" applyBorder="1" applyAlignment="1">
      <alignment horizontal="center" vertical="center"/>
    </xf>
    <xf numFmtId="0" fontId="13" fillId="0" borderId="3" xfId="0" applyFont="1" applyFill="1" applyBorder="1" applyAlignment="1">
      <alignment vertical="center"/>
    </xf>
    <xf numFmtId="0" fontId="4" fillId="0" borderId="0" xfId="0" applyFont="1" applyAlignment="1">
      <alignment horizontal="left" vertical="center"/>
    </xf>
    <xf numFmtId="39" fontId="12" fillId="5" borderId="12" xfId="11" applyNumberFormat="1" applyFont="1" applyFill="1" applyBorder="1" applyAlignment="1">
      <alignment horizontal="left" indent="1"/>
    </xf>
    <xf numFmtId="39" fontId="2" fillId="5" borderId="8" xfId="11" applyNumberFormat="1" applyFont="1" applyFill="1" applyBorder="1" applyAlignment="1"/>
    <xf numFmtId="39" fontId="2" fillId="5" borderId="9" xfId="11" applyNumberFormat="1" applyFont="1" applyFill="1" applyBorder="1" applyAlignment="1"/>
    <xf numFmtId="39" fontId="10" fillId="5" borderId="16" xfId="11" applyNumberFormat="1" applyFont="1" applyFill="1" applyBorder="1" applyAlignment="1"/>
    <xf numFmtId="39" fontId="10" fillId="5" borderId="7" xfId="11" applyNumberFormat="1" applyFont="1" applyFill="1" applyBorder="1" applyAlignment="1"/>
    <xf numFmtId="0" fontId="4" fillId="0" borderId="0" xfId="0" applyFont="1" applyBorder="1"/>
    <xf numFmtId="39" fontId="2" fillId="5" borderId="12" xfId="11" applyNumberFormat="1" applyFont="1" applyFill="1" applyBorder="1" applyAlignment="1"/>
    <xf numFmtId="41" fontId="13" fillId="0" borderId="6" xfId="0" applyNumberFormat="1" applyFont="1" applyFill="1" applyBorder="1" applyAlignment="1">
      <alignment vertical="center"/>
    </xf>
    <xf numFmtId="39" fontId="14" fillId="2" borderId="1" xfId="11" applyNumberFormat="1" applyFont="1" applyFill="1" applyBorder="1" applyAlignment="1">
      <alignment horizontal="center" wrapText="1"/>
    </xf>
    <xf numFmtId="39" fontId="14" fillId="2" borderId="1" xfId="11" applyNumberFormat="1" applyFont="1" applyFill="1" applyBorder="1" applyAlignment="1">
      <alignment horizontal="center" vertical="center" wrapText="1"/>
    </xf>
    <xf numFmtId="39" fontId="21" fillId="5" borderId="1" xfId="11" applyNumberFormat="1" applyFont="1" applyFill="1" applyBorder="1" applyAlignment="1"/>
    <xf numFmtId="39" fontId="26" fillId="5" borderId="0" xfId="11" applyNumberFormat="1" applyFont="1" applyFill="1" applyBorder="1" applyAlignment="1">
      <alignment vertical="top" wrapText="1"/>
    </xf>
    <xf numFmtId="39" fontId="2" fillId="5" borderId="13" xfId="11" applyNumberFormat="1" applyFont="1" applyFill="1" applyBorder="1" applyAlignment="1">
      <alignment vertical="top" wrapText="1"/>
    </xf>
    <xf numFmtId="39" fontId="2" fillId="5" borderId="13" xfId="11" applyNumberFormat="1" applyFont="1" applyFill="1" applyBorder="1" applyAlignment="1"/>
    <xf numFmtId="39" fontId="10" fillId="5" borderId="5" xfId="11" applyNumberFormat="1" applyFont="1" applyFill="1" applyBorder="1" applyAlignment="1"/>
    <xf numFmtId="39" fontId="26" fillId="5" borderId="9" xfId="11" applyNumberFormat="1" applyFont="1" applyFill="1" applyBorder="1" applyAlignment="1">
      <alignment vertical="top" wrapText="1"/>
    </xf>
    <xf numFmtId="39" fontId="22" fillId="5" borderId="15" xfId="11" applyNumberFormat="1" applyFont="1" applyFill="1" applyBorder="1" applyAlignment="1">
      <alignment horizontal="center" vertical="top" wrapText="1"/>
    </xf>
    <xf numFmtId="39" fontId="22" fillId="5" borderId="13" xfId="11" applyNumberFormat="1" applyFont="1" applyFill="1" applyBorder="1" applyAlignment="1">
      <alignment horizontal="center" vertical="top" wrapText="1"/>
    </xf>
    <xf numFmtId="39" fontId="22" fillId="5" borderId="13" xfId="11" applyNumberFormat="1" applyFont="1" applyFill="1" applyBorder="1" applyAlignment="1">
      <alignment vertical="top" wrapText="1"/>
    </xf>
    <xf numFmtId="39" fontId="15" fillId="5" borderId="0" xfId="11" applyNumberFormat="1" applyFont="1" applyFill="1" applyBorder="1" applyAlignment="1">
      <alignment horizontal="left" indent="1"/>
    </xf>
    <xf numFmtId="39" fontId="14" fillId="2" borderId="1" xfId="11" applyNumberFormat="1" applyFont="1" applyFill="1" applyBorder="1" applyAlignment="1">
      <alignment horizontal="center" vertical="center"/>
    </xf>
    <xf numFmtId="39" fontId="15" fillId="5" borderId="0" xfId="11" applyNumberFormat="1" applyFont="1" applyFill="1" applyBorder="1" applyAlignment="1">
      <alignment horizontal="left" vertical="center" indent="2"/>
    </xf>
    <xf numFmtId="39" fontId="15" fillId="5" borderId="0" xfId="11" applyNumberFormat="1" applyFont="1" applyFill="1" applyBorder="1" applyAlignment="1">
      <alignment vertical="top"/>
    </xf>
    <xf numFmtId="39" fontId="15" fillId="5" borderId="0" xfId="11" applyNumberFormat="1" applyFont="1" applyFill="1" applyBorder="1" applyAlignment="1"/>
    <xf numFmtId="43" fontId="4" fillId="0" borderId="0" xfId="0" applyNumberFormat="1" applyFont="1"/>
    <xf numFmtId="165" fontId="4" fillId="0" borderId="0" xfId="0" applyNumberFormat="1" applyFont="1"/>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13" fillId="0" borderId="1" xfId="0" applyFont="1" applyBorder="1" applyAlignment="1">
      <alignment horizontal="center" vertical="center"/>
    </xf>
    <xf numFmtId="49" fontId="21" fillId="0" borderId="4" xfId="0" applyNumberFormat="1" applyFont="1" applyBorder="1" applyAlignment="1">
      <alignment vertical="center" wrapText="1"/>
    </xf>
    <xf numFmtId="49" fontId="21" fillId="0" borderId="4" xfId="0" applyNumberFormat="1" applyFont="1" applyBorder="1" applyAlignment="1">
      <alignment horizontal="left" vertical="center"/>
    </xf>
    <xf numFmtId="49" fontId="21" fillId="0" borderId="5" xfId="0" applyNumberFormat="1" applyFont="1" applyBorder="1" applyAlignment="1">
      <alignment horizontal="left" vertical="center"/>
    </xf>
    <xf numFmtId="0" fontId="0" fillId="0" borderId="0" xfId="0" applyAlignment="1">
      <alignment horizontal="center"/>
    </xf>
    <xf numFmtId="0" fontId="13" fillId="0" borderId="1" xfId="0" applyFont="1" applyBorder="1" applyAlignment="1">
      <alignment vertical="center" wrapText="1"/>
    </xf>
    <xf numFmtId="49" fontId="2" fillId="2" borderId="7" xfId="0" applyNumberFormat="1" applyFont="1" applyFill="1" applyBorder="1" applyAlignment="1">
      <alignment vertical="center"/>
    </xf>
    <xf numFmtId="0" fontId="33" fillId="2" borderId="1" xfId="0" applyFont="1" applyFill="1" applyBorder="1" applyAlignment="1">
      <alignment horizontal="center" vertical="center"/>
    </xf>
    <xf numFmtId="0" fontId="33" fillId="2" borderId="1" xfId="0" applyFont="1" applyFill="1" applyBorder="1" applyAlignment="1">
      <alignment vertical="center" wrapText="1"/>
    </xf>
    <xf numFmtId="0" fontId="0" fillId="0" borderId="0" xfId="0" applyAlignment="1">
      <alignment wrapText="1"/>
    </xf>
    <xf numFmtId="0" fontId="13" fillId="4" borderId="1" xfId="0" applyFont="1" applyFill="1" applyBorder="1" applyAlignment="1">
      <alignment horizontal="center" vertical="center"/>
    </xf>
    <xf numFmtId="0" fontId="13" fillId="0" borderId="9" xfId="0" applyFont="1" applyFill="1" applyBorder="1" applyAlignment="1">
      <alignment horizontal="left" vertical="center" indent="3"/>
    </xf>
    <xf numFmtId="0" fontId="4" fillId="0" borderId="0" xfId="0" applyFont="1" applyFill="1" applyBorder="1" applyAlignment="1">
      <alignment vertical="center"/>
    </xf>
    <xf numFmtId="0" fontId="5" fillId="0" borderId="0" xfId="0" applyFont="1" applyFill="1" applyBorder="1" applyAlignment="1">
      <alignment vertical="center"/>
    </xf>
    <xf numFmtId="0" fontId="12" fillId="0" borderId="0" xfId="0" applyFont="1" applyFill="1" applyBorder="1" applyAlignment="1">
      <alignment horizontal="left" vertical="center" indent="1"/>
    </xf>
    <xf numFmtId="0" fontId="6" fillId="0" borderId="0" xfId="0" applyFont="1" applyBorder="1"/>
    <xf numFmtId="0" fontId="8" fillId="0" borderId="0" xfId="0" applyFont="1" applyBorder="1" applyAlignment="1">
      <alignment vertical="center"/>
    </xf>
    <xf numFmtId="43" fontId="4" fillId="0" borderId="0" xfId="0" applyNumberFormat="1" applyFont="1" applyBorder="1" applyAlignment="1">
      <alignment vertical="center"/>
    </xf>
    <xf numFmtId="0" fontId="4" fillId="0" borderId="0" xfId="0" quotePrefix="1" applyFont="1"/>
    <xf numFmtId="41" fontId="16" fillId="2" borderId="1" xfId="0" applyNumberFormat="1" applyFont="1" applyFill="1" applyBorder="1" applyAlignment="1">
      <alignment horizontal="center" vertical="center"/>
    </xf>
    <xf numFmtId="0" fontId="16" fillId="2" borderId="2" xfId="0" applyFont="1" applyFill="1" applyBorder="1" applyAlignment="1">
      <alignment horizontal="left" vertical="center" indent="1"/>
    </xf>
    <xf numFmtId="0" fontId="13" fillId="0" borderId="0" xfId="0" applyFont="1" applyAlignment="1">
      <alignment horizontal="left" vertical="center" indent="1"/>
    </xf>
    <xf numFmtId="0" fontId="4" fillId="0" borderId="0" xfId="0" applyFont="1" applyAlignment="1">
      <alignment horizontal="left" indent="1"/>
    </xf>
    <xf numFmtId="0" fontId="13" fillId="0" borderId="0" xfId="0" applyFont="1" applyAlignment="1">
      <alignment horizontal="left" vertical="center" indent="2"/>
    </xf>
    <xf numFmtId="0" fontId="4" fillId="0" borderId="0" xfId="0" applyFont="1" applyAlignment="1">
      <alignment horizontal="left" indent="2"/>
    </xf>
    <xf numFmtId="39" fontId="15" fillId="5" borderId="12" xfId="11" applyNumberFormat="1" applyFont="1" applyFill="1" applyBorder="1" applyAlignment="1">
      <alignment horizontal="left" vertical="top" indent="4"/>
    </xf>
    <xf numFmtId="39" fontId="15" fillId="5" borderId="0" xfId="11" applyNumberFormat="1" applyFont="1" applyFill="1" applyBorder="1" applyAlignment="1">
      <alignment vertical="top" wrapText="1"/>
    </xf>
    <xf numFmtId="39" fontId="15" fillId="5" borderId="16" xfId="11" applyNumberFormat="1" applyFont="1" applyFill="1" applyBorder="1" applyAlignment="1"/>
    <xf numFmtId="39" fontId="20" fillId="0" borderId="0" xfId="11" applyNumberFormat="1" applyFont="1" applyFill="1" applyBorder="1" applyAlignment="1"/>
    <xf numFmtId="39" fontId="12" fillId="2" borderId="2" xfId="11" applyNumberFormat="1" applyFont="1" applyFill="1" applyBorder="1" applyAlignment="1">
      <alignment horizontal="left" indent="1"/>
    </xf>
    <xf numFmtId="39" fontId="2" fillId="2" borderId="3" xfId="11" applyNumberFormat="1" applyFont="1" applyFill="1" applyBorder="1" applyAlignment="1"/>
    <xf numFmtId="39" fontId="10" fillId="2" borderId="4" xfId="11" applyNumberFormat="1" applyFont="1" applyFill="1" applyBorder="1" applyAlignment="1"/>
    <xf numFmtId="0" fontId="0" fillId="0" borderId="1" xfId="0" applyFill="1" applyBorder="1"/>
    <xf numFmtId="167" fontId="0" fillId="3" borderId="1" xfId="0" applyNumberFormat="1" applyFill="1" applyBorder="1"/>
    <xf numFmtId="164" fontId="2" fillId="3" borderId="1" xfId="3" applyNumberFormat="1" applyFont="1" applyFill="1" applyBorder="1"/>
    <xf numFmtId="167" fontId="0" fillId="3" borderId="1" xfId="6" applyNumberFormat="1" applyFont="1" applyFill="1" applyBorder="1"/>
    <xf numFmtId="167" fontId="0" fillId="0" borderId="1" xfId="2" applyNumberFormat="1" applyFont="1" applyFill="1" applyBorder="1"/>
    <xf numFmtId="167" fontId="0" fillId="0" borderId="1" xfId="0" applyNumberFormat="1" applyFill="1" applyBorder="1"/>
    <xf numFmtId="164" fontId="2" fillId="0" borderId="1" xfId="3" applyNumberFormat="1" applyFont="1" applyFill="1" applyBorder="1"/>
    <xf numFmtId="167" fontId="0" fillId="0" borderId="1" xfId="0" applyNumberFormat="1" applyFill="1" applyBorder="1" applyAlignment="1">
      <alignment horizontal="center"/>
    </xf>
    <xf numFmtId="166" fontId="12" fillId="3" borderId="1" xfId="2" applyNumberFormat="1" applyFont="1" applyFill="1" applyBorder="1" applyAlignment="1">
      <alignment horizontal="left" wrapText="1"/>
    </xf>
    <xf numFmtId="0" fontId="12" fillId="3" borderId="1" xfId="0" applyFont="1" applyFill="1" applyBorder="1" applyAlignment="1">
      <alignment horizontal="center" wrapText="1"/>
    </xf>
    <xf numFmtId="164" fontId="12" fillId="3" borderId="1" xfId="3" applyNumberFormat="1" applyFont="1" applyFill="1" applyBorder="1" applyAlignment="1">
      <alignment horizontal="center" wrapText="1"/>
    </xf>
    <xf numFmtId="167" fontId="0" fillId="0" borderId="20" xfId="6" applyNumberFormat="1" applyFont="1" applyFill="1" applyBorder="1"/>
    <xf numFmtId="164" fontId="2" fillId="0" borderId="24" xfId="3" applyNumberFormat="1" applyFont="1" applyFill="1" applyBorder="1"/>
    <xf numFmtId="167" fontId="0" fillId="0" borderId="25" xfId="6" applyNumberFormat="1" applyFont="1" applyFill="1" applyBorder="1"/>
    <xf numFmtId="167" fontId="0" fillId="0" borderId="24" xfId="0" applyNumberFormat="1" applyFill="1" applyBorder="1" applyAlignment="1">
      <alignment horizontal="center"/>
    </xf>
    <xf numFmtId="0" fontId="12" fillId="3" borderId="20" xfId="0" applyFont="1" applyFill="1" applyBorder="1" applyAlignment="1">
      <alignment horizontal="center" wrapText="1"/>
    </xf>
    <xf numFmtId="0" fontId="0" fillId="0" borderId="24" xfId="0" applyFill="1" applyBorder="1"/>
    <xf numFmtId="167" fontId="0" fillId="3" borderId="24" xfId="0" applyNumberFormat="1" applyFill="1" applyBorder="1"/>
    <xf numFmtId="167" fontId="0" fillId="0" borderId="24" xfId="0" applyNumberFormat="1" applyFill="1" applyBorder="1"/>
    <xf numFmtId="0" fontId="12" fillId="3" borderId="4" xfId="0" applyFont="1" applyFill="1" applyBorder="1" applyAlignment="1">
      <alignment horizontal="center" wrapText="1"/>
    </xf>
    <xf numFmtId="166" fontId="12" fillId="3" borderId="19" xfId="2" applyNumberFormat="1" applyFont="1" applyFill="1" applyBorder="1" applyAlignment="1">
      <alignment horizontal="left" wrapText="1"/>
    </xf>
    <xf numFmtId="164" fontId="2" fillId="3" borderId="24" xfId="3" applyNumberFormat="1" applyFont="1" applyFill="1" applyBorder="1"/>
    <xf numFmtId="167" fontId="0" fillId="3" borderId="24" xfId="6" applyNumberFormat="1" applyFont="1" applyFill="1" applyBorder="1"/>
    <xf numFmtId="14" fontId="0" fillId="3" borderId="1" xfId="0" applyNumberFormat="1" applyFill="1" applyBorder="1"/>
    <xf numFmtId="14" fontId="0" fillId="3" borderId="1" xfId="0" applyNumberFormat="1" applyFill="1" applyBorder="1" applyAlignment="1">
      <alignment horizontal="center"/>
    </xf>
    <xf numFmtId="14" fontId="0" fillId="3" borderId="24" xfId="0" applyNumberFormat="1" applyFill="1" applyBorder="1" applyAlignment="1">
      <alignment horizontal="center"/>
    </xf>
    <xf numFmtId="0" fontId="11" fillId="0" borderId="19" xfId="1" applyFont="1" applyBorder="1" applyAlignment="1"/>
    <xf numFmtId="0" fontId="11" fillId="0" borderId="1" xfId="1" applyFont="1" applyBorder="1" applyAlignment="1"/>
    <xf numFmtId="0" fontId="11" fillId="0" borderId="23" xfId="1" applyFont="1" applyBorder="1" applyAlignment="1"/>
    <xf numFmtId="0" fontId="11" fillId="0" borderId="24" xfId="1" applyFont="1" applyBorder="1" applyAlignment="1"/>
    <xf numFmtId="166" fontId="12" fillId="3" borderId="1" xfId="2" applyNumberFormat="1" applyFont="1" applyFill="1" applyBorder="1" applyAlignment="1">
      <alignment horizontal="center" vertical="center" wrapText="1"/>
    </xf>
    <xf numFmtId="0" fontId="13" fillId="2" borderId="3" xfId="0" applyFont="1" applyFill="1" applyBorder="1" applyAlignment="1">
      <alignment horizontal="left" vertical="center" indent="3"/>
    </xf>
    <xf numFmtId="0" fontId="13" fillId="2" borderId="4" xfId="0" applyFont="1" applyFill="1" applyBorder="1" applyAlignment="1">
      <alignment horizontal="left" vertical="center" indent="3"/>
    </xf>
    <xf numFmtId="0" fontId="7" fillId="2" borderId="3" xfId="0" applyFont="1" applyFill="1" applyBorder="1" applyAlignment="1">
      <alignment horizontal="left" vertical="center" indent="1"/>
    </xf>
    <xf numFmtId="39" fontId="14" fillId="2" borderId="2" xfId="11" applyNumberFormat="1" applyFont="1" applyFill="1" applyBorder="1" applyAlignment="1">
      <alignment horizontal="left" vertical="center" indent="1"/>
    </xf>
    <xf numFmtId="39" fontId="14" fillId="2" borderId="3" xfId="11" applyNumberFormat="1" applyFont="1" applyFill="1" applyBorder="1" applyAlignment="1">
      <alignment horizontal="left" vertical="center" indent="1"/>
    </xf>
    <xf numFmtId="0" fontId="13" fillId="0" borderId="3" xfId="0" applyFont="1" applyFill="1" applyBorder="1" applyAlignment="1">
      <alignment horizontal="left" vertical="center" indent="3"/>
    </xf>
    <xf numFmtId="0" fontId="13" fillId="0" borderId="4" xfId="0" applyFont="1" applyFill="1" applyBorder="1" applyAlignment="1">
      <alignment horizontal="left" vertical="center" indent="3"/>
    </xf>
    <xf numFmtId="0" fontId="16" fillId="0" borderId="2" xfId="0" applyFont="1" applyFill="1" applyBorder="1" applyAlignment="1">
      <alignment horizontal="left" vertical="center" indent="2"/>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16" fillId="0" borderId="2" xfId="0" applyFont="1" applyFill="1" applyBorder="1" applyAlignment="1">
      <alignment horizontal="left" vertical="center" indent="3"/>
    </xf>
    <xf numFmtId="0" fontId="16" fillId="0" borderId="3" xfId="0" applyFont="1" applyFill="1" applyBorder="1" applyAlignment="1">
      <alignment horizontal="left" vertical="center" indent="3"/>
    </xf>
    <xf numFmtId="0" fontId="28" fillId="0" borderId="15" xfId="0" applyFont="1" applyFill="1" applyBorder="1" applyAlignment="1">
      <alignment horizontal="left" vertical="center" wrapText="1" indent="2"/>
    </xf>
    <xf numFmtId="0" fontId="28" fillId="0" borderId="15" xfId="0" applyFont="1" applyFill="1" applyBorder="1" applyAlignment="1">
      <alignment horizontal="center" vertical="center" wrapText="1"/>
    </xf>
    <xf numFmtId="9" fontId="28" fillId="0" borderId="15" xfId="4" applyNumberFormat="1" applyFont="1" applyFill="1" applyBorder="1" applyAlignment="1">
      <alignment horizontal="center" vertical="center" wrapText="1"/>
    </xf>
    <xf numFmtId="41" fontId="28" fillId="0" borderId="15" xfId="0" applyNumberFormat="1" applyFont="1" applyFill="1" applyBorder="1" applyAlignment="1">
      <alignment horizontal="center" vertical="center" wrapText="1"/>
    </xf>
    <xf numFmtId="0" fontId="13" fillId="3" borderId="15" xfId="0" applyFont="1" applyFill="1" applyBorder="1" applyAlignment="1">
      <alignment horizontal="left" vertical="center" indent="3"/>
    </xf>
    <xf numFmtId="0" fontId="13" fillId="3" borderId="15" xfId="0" applyFont="1" applyFill="1" applyBorder="1" applyAlignment="1">
      <alignment horizontal="center" vertical="center"/>
    </xf>
    <xf numFmtId="164" fontId="13" fillId="3" borderId="15" xfId="4" applyNumberFormat="1" applyFont="1" applyFill="1" applyBorder="1" applyAlignment="1">
      <alignment horizontal="left" vertical="center" indent="3"/>
    </xf>
    <xf numFmtId="41" fontId="28" fillId="0" borderId="15" xfId="0" applyNumberFormat="1" applyFont="1" applyFill="1" applyBorder="1" applyAlignment="1">
      <alignment horizontal="center" vertical="top" wrapText="1"/>
    </xf>
    <xf numFmtId="0" fontId="4" fillId="0" borderId="0" xfId="0" applyFont="1" applyAlignment="1">
      <alignment horizontal="center"/>
    </xf>
    <xf numFmtId="41" fontId="16" fillId="0" borderId="1" xfId="0" applyNumberFormat="1" applyFont="1" applyFill="1" applyBorder="1" applyAlignment="1">
      <alignment horizontal="center" vertical="center"/>
    </xf>
    <xf numFmtId="41" fontId="28" fillId="0" borderId="6" xfId="0" applyNumberFormat="1" applyFont="1" applyFill="1" applyBorder="1" applyAlignment="1">
      <alignment horizontal="center" vertical="center" wrapText="1"/>
    </xf>
    <xf numFmtId="165" fontId="16" fillId="0" borderId="4" xfId="0" applyNumberFormat="1" applyFont="1" applyFill="1" applyBorder="1" applyAlignment="1">
      <alignment horizontal="center" vertical="center"/>
    </xf>
    <xf numFmtId="0" fontId="4" fillId="0" borderId="0" xfId="0" applyFont="1" applyAlignment="1">
      <alignment horizontal="center" vertical="center"/>
    </xf>
    <xf numFmtId="0" fontId="8" fillId="2" borderId="4" xfId="0" applyFont="1" applyFill="1" applyBorder="1" applyAlignment="1">
      <alignment horizontal="center" vertical="center"/>
    </xf>
    <xf numFmtId="41" fontId="8" fillId="2" borderId="1" xfId="0" applyNumberFormat="1" applyFont="1" applyFill="1" applyBorder="1" applyAlignment="1">
      <alignment horizontal="center" vertical="center"/>
    </xf>
    <xf numFmtId="0" fontId="4" fillId="0" borderId="0" xfId="0" applyFont="1" applyBorder="1" applyAlignment="1">
      <alignment horizontal="center" vertical="center"/>
    </xf>
    <xf numFmtId="165" fontId="13" fillId="3" borderId="1" xfId="9" applyNumberFormat="1" applyFont="1" applyFill="1" applyBorder="1" applyAlignment="1">
      <alignment vertical="center"/>
    </xf>
    <xf numFmtId="9" fontId="13" fillId="3" borderId="1" xfId="4" applyFont="1" applyFill="1" applyBorder="1" applyAlignment="1">
      <alignment vertical="center"/>
    </xf>
    <xf numFmtId="0" fontId="13" fillId="0" borderId="0" xfId="0" applyFont="1" applyFill="1" applyAlignment="1">
      <alignment vertical="center"/>
    </xf>
    <xf numFmtId="0" fontId="4" fillId="5" borderId="0" xfId="0" applyFont="1" applyFill="1" applyAlignment="1">
      <alignment vertical="center"/>
    </xf>
    <xf numFmtId="0" fontId="5" fillId="5" borderId="0" xfId="0" applyFont="1" applyFill="1" applyAlignment="1">
      <alignment vertical="center"/>
    </xf>
    <xf numFmtId="0" fontId="4" fillId="5" borderId="0" xfId="0" applyFont="1" applyFill="1" applyBorder="1" applyAlignment="1">
      <alignment vertical="center"/>
    </xf>
    <xf numFmtId="0" fontId="5" fillId="5" borderId="0" xfId="0" applyFont="1" applyFill="1" applyBorder="1" applyAlignment="1">
      <alignment vertical="center"/>
    </xf>
    <xf numFmtId="0" fontId="16" fillId="0" borderId="9" xfId="0" applyFont="1" applyFill="1" applyBorder="1" applyAlignment="1">
      <alignment horizontal="left" vertical="center" indent="3"/>
    </xf>
    <xf numFmtId="0" fontId="2" fillId="0" borderId="0" xfId="0" applyFont="1" applyFill="1" applyBorder="1" applyAlignment="1">
      <alignment horizontal="center" vertical="center" wrapText="1"/>
    </xf>
    <xf numFmtId="0" fontId="16" fillId="0" borderId="0" xfId="0" applyFont="1" applyFill="1" applyBorder="1" applyAlignment="1">
      <alignment horizontal="left" vertical="center" indent="2"/>
    </xf>
    <xf numFmtId="0" fontId="16" fillId="0" borderId="0" xfId="0" applyFont="1" applyFill="1" applyBorder="1" applyAlignment="1">
      <alignment horizontal="left" vertical="center" indent="3"/>
    </xf>
    <xf numFmtId="164" fontId="16" fillId="0" borderId="0" xfId="4" applyNumberFormat="1" applyFont="1" applyFill="1" applyBorder="1" applyAlignment="1">
      <alignment vertical="center"/>
    </xf>
    <xf numFmtId="164" fontId="16" fillId="0" borderId="0" xfId="4" applyNumberFormat="1" applyFont="1" applyFill="1" applyBorder="1" applyAlignment="1">
      <alignment horizontal="center" vertical="center"/>
    </xf>
    <xf numFmtId="0" fontId="13" fillId="3" borderId="51" xfId="0" applyFont="1" applyFill="1" applyBorder="1" applyAlignment="1">
      <alignment horizontal="left" vertical="center" indent="3"/>
    </xf>
    <xf numFmtId="165" fontId="16" fillId="0" borderId="0" xfId="9" applyNumberFormat="1" applyFont="1" applyFill="1" applyBorder="1" applyAlignment="1">
      <alignment vertical="center"/>
    </xf>
    <xf numFmtId="165" fontId="16" fillId="0" borderId="0" xfId="9" applyNumberFormat="1" applyFont="1" applyFill="1" applyBorder="1" applyAlignment="1">
      <alignment horizontal="center" vertical="center"/>
    </xf>
    <xf numFmtId="0" fontId="13" fillId="0" borderId="0" xfId="0" applyFont="1" applyFill="1" applyBorder="1" applyAlignment="1">
      <alignment horizontal="left" vertical="center" indent="3"/>
    </xf>
    <xf numFmtId="41" fontId="16" fillId="0" borderId="0" xfId="0" applyNumberFormat="1" applyFont="1" applyFill="1" applyBorder="1" applyAlignment="1">
      <alignment horizontal="center" vertical="center"/>
    </xf>
    <xf numFmtId="41" fontId="13" fillId="3" borderId="49" xfId="0" applyNumberFormat="1" applyFont="1" applyFill="1" applyBorder="1" applyAlignment="1">
      <alignment vertical="center"/>
    </xf>
    <xf numFmtId="41" fontId="13" fillId="0" borderId="0" xfId="0" applyNumberFormat="1" applyFont="1" applyFill="1" applyBorder="1" applyAlignment="1">
      <alignment vertical="center"/>
    </xf>
    <xf numFmtId="0" fontId="13" fillId="0" borderId="0" xfId="0" applyFont="1" applyFill="1" applyBorder="1" applyAlignment="1">
      <alignment horizontal="left" vertical="center" indent="2"/>
    </xf>
    <xf numFmtId="0" fontId="13" fillId="0" borderId="0" xfId="0" applyFont="1" applyFill="1" applyBorder="1" applyAlignment="1">
      <alignment horizontal="center" vertical="center"/>
    </xf>
    <xf numFmtId="0" fontId="16" fillId="5" borderId="0" xfId="0" applyFont="1" applyFill="1" applyBorder="1" applyAlignment="1">
      <alignment horizontal="left" vertical="center" indent="2"/>
    </xf>
    <xf numFmtId="41" fontId="13" fillId="5" borderId="0" xfId="0" applyNumberFormat="1" applyFont="1" applyFill="1" applyBorder="1" applyAlignment="1">
      <alignment vertical="center"/>
    </xf>
    <xf numFmtId="41" fontId="16" fillId="2" borderId="6" xfId="0" applyNumberFormat="1" applyFont="1" applyFill="1" applyBorder="1" applyAlignment="1">
      <alignment horizontal="center" vertical="center"/>
    </xf>
    <xf numFmtId="41" fontId="13" fillId="3" borderId="48" xfId="0" applyNumberFormat="1" applyFont="1" applyFill="1" applyBorder="1" applyAlignment="1">
      <alignment vertical="center"/>
    </xf>
    <xf numFmtId="41" fontId="13" fillId="3" borderId="50" xfId="0" applyNumberFormat="1" applyFont="1" applyFill="1" applyBorder="1" applyAlignment="1">
      <alignmen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6" fillId="0" borderId="8" xfId="0" applyFont="1" applyFill="1" applyBorder="1" applyAlignment="1">
      <alignment horizontal="left" vertical="center" indent="2"/>
    </xf>
    <xf numFmtId="0" fontId="13" fillId="3" borderId="34" xfId="0" applyFont="1" applyFill="1" applyBorder="1" applyAlignment="1">
      <alignment horizontal="center" vertical="center"/>
    </xf>
    <xf numFmtId="164" fontId="13" fillId="3" borderId="34" xfId="4" applyNumberFormat="1" applyFont="1" applyFill="1" applyBorder="1" applyAlignment="1">
      <alignment horizontal="left" vertical="center" indent="3"/>
    </xf>
    <xf numFmtId="0" fontId="13" fillId="3" borderId="38" xfId="0" applyFont="1" applyFill="1" applyBorder="1" applyAlignment="1">
      <alignment horizontal="left" vertical="center" indent="3"/>
    </xf>
    <xf numFmtId="0" fontId="13" fillId="3" borderId="39" xfId="0" applyFont="1" applyFill="1" applyBorder="1" applyAlignment="1">
      <alignment horizontal="center" vertical="center"/>
    </xf>
    <xf numFmtId="164" fontId="13" fillId="3" borderId="39" xfId="4" applyNumberFormat="1" applyFont="1" applyFill="1" applyBorder="1" applyAlignment="1">
      <alignment horizontal="left" vertical="center" indent="3"/>
    </xf>
    <xf numFmtId="165" fontId="16" fillId="0" borderId="15" xfId="0" applyNumberFormat="1" applyFont="1" applyFill="1" applyBorder="1" applyAlignment="1">
      <alignment horizontal="center" vertical="center"/>
    </xf>
    <xf numFmtId="165" fontId="16" fillId="0" borderId="13" xfId="0" applyNumberFormat="1" applyFont="1" applyFill="1" applyBorder="1" applyAlignment="1">
      <alignment horizontal="center" vertical="center"/>
    </xf>
    <xf numFmtId="0" fontId="13" fillId="0" borderId="7" xfId="0" applyFont="1" applyFill="1" applyBorder="1" applyAlignment="1">
      <alignment horizontal="left" vertical="center" indent="3"/>
    </xf>
    <xf numFmtId="165" fontId="13" fillId="0" borderId="4" xfId="9" applyNumberFormat="1" applyFont="1" applyFill="1" applyBorder="1" applyAlignment="1">
      <alignment horizontal="center" vertical="center"/>
    </xf>
    <xf numFmtId="41" fontId="8" fillId="2" borderId="14" xfId="0" applyNumberFormat="1" applyFont="1" applyFill="1" applyBorder="1" applyAlignment="1">
      <alignment vertical="center"/>
    </xf>
    <xf numFmtId="165" fontId="13" fillId="3" borderId="56" xfId="9" applyNumberFormat="1" applyFont="1" applyFill="1" applyBorder="1" applyAlignment="1">
      <alignment vertical="center"/>
    </xf>
    <xf numFmtId="165" fontId="13" fillId="3" borderId="37" xfId="9" applyNumberFormat="1" applyFont="1" applyFill="1" applyBorder="1" applyAlignment="1">
      <alignment vertical="center"/>
    </xf>
    <xf numFmtId="0" fontId="8" fillId="2" borderId="13" xfId="0" applyFont="1" applyFill="1" applyBorder="1" applyAlignment="1">
      <alignment vertical="center"/>
    </xf>
    <xf numFmtId="9" fontId="13" fillId="3" borderId="56" xfId="4" applyFont="1" applyFill="1" applyBorder="1" applyAlignment="1">
      <alignment vertical="center"/>
    </xf>
    <xf numFmtId="9" fontId="13" fillId="3" borderId="37" xfId="4" applyFont="1" applyFill="1" applyBorder="1" applyAlignment="1">
      <alignment vertical="center"/>
    </xf>
    <xf numFmtId="166" fontId="12" fillId="0" borderId="19" xfId="2" applyNumberFormat="1" applyFont="1" applyFill="1" applyBorder="1" applyAlignment="1">
      <alignment horizontal="left"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wrapText="1"/>
    </xf>
    <xf numFmtId="164" fontId="12" fillId="0" borderId="1" xfId="3" applyNumberFormat="1" applyFont="1" applyFill="1" applyBorder="1" applyAlignment="1">
      <alignment horizontal="center" wrapText="1"/>
    </xf>
    <xf numFmtId="0" fontId="12" fillId="0" borderId="20" xfId="0" applyFont="1" applyFill="1" applyBorder="1" applyAlignment="1">
      <alignment horizontal="center" wrapText="1"/>
    </xf>
    <xf numFmtId="166" fontId="12" fillId="0" borderId="26" xfId="2" applyNumberFormat="1" applyFont="1" applyFill="1" applyBorder="1" applyAlignment="1">
      <alignment horizontal="left" wrapText="1"/>
    </xf>
    <xf numFmtId="166" fontId="12" fillId="0" borderId="19" xfId="2" applyNumberFormat="1" applyFont="1" applyFill="1" applyBorder="1" applyAlignment="1">
      <alignment horizontal="center" wrapText="1"/>
    </xf>
    <xf numFmtId="166" fontId="12" fillId="0" borderId="1" xfId="2" applyNumberFormat="1" applyFont="1" applyFill="1" applyBorder="1" applyAlignment="1">
      <alignment horizontal="center" wrapText="1"/>
    </xf>
    <xf numFmtId="166" fontId="12" fillId="0" borderId="20" xfId="2" applyNumberFormat="1" applyFont="1" applyFill="1" applyBorder="1" applyAlignment="1">
      <alignment horizontal="center" wrapText="1"/>
    </xf>
    <xf numFmtId="0" fontId="7" fillId="2" borderId="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1" fillId="3" borderId="59" xfId="0" applyFont="1" applyFill="1" applyBorder="1" applyAlignment="1">
      <alignment horizontal="center" vertical="center" wrapText="1"/>
    </xf>
    <xf numFmtId="0" fontId="13" fillId="0" borderId="0" xfId="0" applyFont="1"/>
    <xf numFmtId="0" fontId="16" fillId="0" borderId="0" xfId="0" applyFont="1"/>
    <xf numFmtId="0" fontId="7" fillId="2" borderId="9" xfId="0" applyFont="1" applyFill="1" applyBorder="1" applyAlignment="1">
      <alignment horizontal="left" vertical="center" indent="1"/>
    </xf>
    <xf numFmtId="39" fontId="12" fillId="2" borderId="3" xfId="11" applyNumberFormat="1" applyFont="1" applyFill="1" applyBorder="1" applyAlignment="1">
      <alignment horizontal="left" indent="1"/>
    </xf>
    <xf numFmtId="39" fontId="15" fillId="5" borderId="0" xfId="11" applyNumberFormat="1" applyFont="1" applyFill="1" applyBorder="1" applyAlignment="1">
      <alignment horizontal="left" vertical="top" indent="4"/>
    </xf>
    <xf numFmtId="39" fontId="12" fillId="5" borderId="0" xfId="11" applyNumberFormat="1" applyFont="1" applyFill="1" applyBorder="1" applyAlignment="1">
      <alignment horizontal="left" indent="1"/>
    </xf>
    <xf numFmtId="39" fontId="15" fillId="0" borderId="0" xfId="11" applyNumberFormat="1" applyFont="1" applyFill="1" applyBorder="1" applyAlignment="1"/>
    <xf numFmtId="0" fontId="8" fillId="0" borderId="0" xfId="0" applyFont="1" applyFill="1" applyBorder="1" applyAlignment="1">
      <alignment horizontal="center" vertical="center" wrapText="1"/>
    </xf>
    <xf numFmtId="0" fontId="20" fillId="0" borderId="0" xfId="11" applyFont="1" applyFill="1" applyBorder="1" applyAlignment="1">
      <alignment horizontal="left" indent="1"/>
    </xf>
    <xf numFmtId="0" fontId="8" fillId="3" borderId="1" xfId="0" applyFont="1" applyFill="1" applyBorder="1" applyAlignment="1">
      <alignment horizontal="center" vertical="center" wrapText="1"/>
    </xf>
    <xf numFmtId="39" fontId="14" fillId="0" borderId="0" xfId="11" applyNumberFormat="1" applyFont="1" applyFill="1" applyBorder="1" applyAlignment="1">
      <alignment horizontal="center" wrapText="1"/>
    </xf>
    <xf numFmtId="41" fontId="21" fillId="0" borderId="0" xfId="11" applyNumberFormat="1" applyFont="1" applyFill="1" applyBorder="1" applyAlignment="1">
      <alignment horizontal="left"/>
    </xf>
    <xf numFmtId="43" fontId="21" fillId="0" borderId="0" xfId="9" applyFont="1" applyFill="1" applyBorder="1" applyAlignment="1">
      <alignment horizontal="right"/>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xf>
    <xf numFmtId="0" fontId="8" fillId="0" borderId="0" xfId="0" applyFont="1" applyFill="1" applyBorder="1" applyAlignment="1">
      <alignment horizontal="left" vertical="center" indent="2"/>
    </xf>
    <xf numFmtId="39" fontId="19" fillId="0" borderId="0" xfId="11" applyNumberFormat="1" applyFont="1" applyFill="1" applyBorder="1" applyAlignment="1">
      <alignment horizontal="left" indent="3"/>
    </xf>
    <xf numFmtId="0" fontId="11" fillId="0" borderId="0" xfId="1" applyFont="1" applyBorder="1" applyAlignment="1"/>
    <xf numFmtId="0" fontId="11" fillId="0" borderId="0" xfId="1" applyFont="1" applyFill="1" applyBorder="1" applyAlignment="1"/>
    <xf numFmtId="0" fontId="0" fillId="0" borderId="19" xfId="0" applyFill="1" applyBorder="1"/>
    <xf numFmtId="0" fontId="0" fillId="0" borderId="23" xfId="0" applyFill="1" applyBorder="1"/>
    <xf numFmtId="0" fontId="0" fillId="0" borderId="27" xfId="0" applyFill="1" applyBorder="1"/>
    <xf numFmtId="0" fontId="0" fillId="0" borderId="28" xfId="0" applyFill="1" applyBorder="1"/>
    <xf numFmtId="0" fontId="0" fillId="0" borderId="29" xfId="0" applyFill="1" applyBorder="1"/>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indent="1"/>
    </xf>
    <xf numFmtId="0" fontId="7" fillId="0" borderId="13" xfId="0" applyFont="1" applyFill="1" applyBorder="1" applyAlignment="1">
      <alignment horizontal="center" vertical="center" wrapText="1"/>
    </xf>
    <xf numFmtId="0" fontId="7" fillId="0" borderId="0" xfId="0" applyFont="1" applyFill="1" applyBorder="1" applyAlignment="1">
      <alignment vertical="center" wrapText="1"/>
    </xf>
    <xf numFmtId="39" fontId="15" fillId="5" borderId="0" xfId="11" applyNumberFormat="1" applyFont="1" applyFill="1" applyBorder="1" applyAlignment="1">
      <alignment horizontal="center" vertical="center"/>
    </xf>
    <xf numFmtId="0" fontId="8" fillId="3" borderId="1" xfId="0" applyFont="1" applyFill="1" applyBorder="1" applyAlignment="1">
      <alignment horizontal="center" vertical="center"/>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7" fillId="0" borderId="9" xfId="0" applyFont="1" applyFill="1" applyBorder="1" applyAlignment="1">
      <alignment vertical="center" wrapText="1"/>
    </xf>
    <xf numFmtId="0" fontId="8" fillId="0" borderId="0" xfId="0" applyFont="1" applyFill="1" applyBorder="1" applyAlignment="1">
      <alignment horizontal="left" vertical="center" wrapText="1" indent="2"/>
    </xf>
    <xf numFmtId="41" fontId="16" fillId="0" borderId="16" xfId="0" applyNumberFormat="1" applyFont="1" applyFill="1" applyBorder="1" applyAlignment="1">
      <alignment horizontal="center" vertical="center"/>
    </xf>
    <xf numFmtId="41" fontId="16" fillId="0" borderId="0" xfId="0" applyNumberFormat="1" applyFont="1" applyFill="1" applyBorder="1" applyAlignment="1">
      <alignment vertical="center"/>
    </xf>
    <xf numFmtId="0" fontId="16" fillId="0" borderId="12" xfId="0" applyFont="1" applyFill="1" applyBorder="1" applyAlignment="1">
      <alignment horizontal="left" vertical="center" indent="4"/>
    </xf>
    <xf numFmtId="0" fontId="16" fillId="0" borderId="12" xfId="0" applyFont="1" applyFill="1" applyBorder="1" applyAlignment="1">
      <alignment horizontal="left" vertical="center" indent="3"/>
    </xf>
    <xf numFmtId="9" fontId="13" fillId="0" borderId="4" xfId="10" applyNumberFormat="1" applyFont="1" applyFill="1" applyBorder="1" applyAlignment="1">
      <alignment horizontal="right" vertical="center"/>
    </xf>
    <xf numFmtId="49" fontId="13" fillId="3" borderId="34" xfId="0" applyNumberFormat="1" applyFont="1" applyFill="1" applyBorder="1" applyAlignment="1">
      <alignment horizontal="left" vertical="center" indent="3"/>
    </xf>
    <xf numFmtId="49" fontId="13" fillId="3" borderId="15" xfId="0" applyNumberFormat="1" applyFont="1" applyFill="1" applyBorder="1" applyAlignment="1">
      <alignment horizontal="left" vertical="center" indent="3"/>
    </xf>
    <xf numFmtId="49" fontId="13" fillId="3" borderId="39" xfId="0" applyNumberFormat="1" applyFont="1" applyFill="1" applyBorder="1" applyAlignment="1">
      <alignment horizontal="left" vertical="center" indent="3"/>
    </xf>
    <xf numFmtId="0" fontId="12" fillId="3" borderId="58" xfId="0" applyFont="1" applyFill="1" applyBorder="1" applyAlignment="1">
      <alignment horizontal="center" vertical="center" wrapText="1" shrinkToFit="1"/>
    </xf>
    <xf numFmtId="41" fontId="13" fillId="3" borderId="56" xfId="9" applyNumberFormat="1" applyFont="1" applyFill="1" applyBorder="1" applyAlignment="1">
      <alignment vertical="center"/>
    </xf>
    <xf numFmtId="41" fontId="13" fillId="3" borderId="1" xfId="9" applyNumberFormat="1" applyFont="1" applyFill="1" applyBorder="1" applyAlignment="1">
      <alignment vertical="center"/>
    </xf>
    <xf numFmtId="41" fontId="13" fillId="0" borderId="4" xfId="9" applyNumberFormat="1" applyFont="1" applyFill="1" applyBorder="1" applyAlignment="1">
      <alignment horizontal="center" vertical="center"/>
    </xf>
    <xf numFmtId="42" fontId="16" fillId="0" borderId="13" xfId="0" applyNumberFormat="1" applyFont="1" applyFill="1" applyBorder="1" applyAlignment="1">
      <alignment vertical="center"/>
    </xf>
    <xf numFmtId="42" fontId="16" fillId="0" borderId="13" xfId="0" applyNumberFormat="1" applyFont="1" applyFill="1" applyBorder="1" applyAlignment="1">
      <alignment horizontal="left" vertical="center" indent="1"/>
    </xf>
    <xf numFmtId="42" fontId="16" fillId="0" borderId="5" xfId="0" applyNumberFormat="1" applyFont="1" applyFill="1" applyBorder="1" applyAlignment="1">
      <alignment horizontal="center" vertical="center"/>
    </xf>
    <xf numFmtId="42" fontId="16" fillId="0" borderId="0" xfId="0" applyNumberFormat="1" applyFont="1" applyFill="1" applyBorder="1" applyAlignment="1">
      <alignment vertical="center"/>
    </xf>
    <xf numFmtId="42" fontId="16" fillId="0" borderId="16" xfId="0" applyNumberFormat="1" applyFont="1" applyFill="1" applyBorder="1" applyAlignment="1">
      <alignment horizontal="center" vertical="center"/>
    </xf>
    <xf numFmtId="41" fontId="13" fillId="3" borderId="54" xfId="9" applyNumberFormat="1" applyFont="1" applyFill="1" applyBorder="1" applyAlignment="1">
      <alignment vertical="center"/>
    </xf>
    <xf numFmtId="41" fontId="13" fillId="3" borderId="41" xfId="9" applyNumberFormat="1" applyFont="1" applyFill="1" applyBorder="1" applyAlignment="1">
      <alignment vertical="center"/>
    </xf>
    <xf numFmtId="41" fontId="13" fillId="3" borderId="57" xfId="9" applyNumberFormat="1" applyFont="1" applyFill="1" applyBorder="1" applyAlignment="1">
      <alignment vertical="center"/>
    </xf>
    <xf numFmtId="41" fontId="13" fillId="3" borderId="44" xfId="9" applyNumberFormat="1" applyFont="1" applyFill="1" applyBorder="1" applyAlignment="1">
      <alignment vertical="center"/>
    </xf>
    <xf numFmtId="41" fontId="13" fillId="0" borderId="5" xfId="9" applyNumberFormat="1" applyFont="1" applyFill="1" applyBorder="1" applyAlignment="1">
      <alignment horizontal="center" vertical="center"/>
    </xf>
    <xf numFmtId="41" fontId="16" fillId="0" borderId="0" xfId="9" applyNumberFormat="1" applyFont="1" applyFill="1" applyBorder="1" applyAlignment="1">
      <alignment vertical="center"/>
    </xf>
    <xf numFmtId="42" fontId="16" fillId="0" borderId="4" xfId="0" applyNumberFormat="1" applyFont="1" applyFill="1" applyBorder="1" applyAlignment="1">
      <alignment horizontal="center" vertical="center"/>
    </xf>
    <xf numFmtId="42" fontId="16" fillId="0" borderId="0" xfId="0" applyNumberFormat="1" applyFont="1" applyFill="1" applyBorder="1" applyAlignment="1">
      <alignment horizontal="center" vertical="center"/>
    </xf>
    <xf numFmtId="42" fontId="16" fillId="5" borderId="0"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49" fontId="8" fillId="0" borderId="0" xfId="0" applyNumberFormat="1" applyFont="1" applyFill="1" applyBorder="1" applyAlignment="1">
      <alignment horizontal="right" vertical="center"/>
    </xf>
    <xf numFmtId="0" fontId="36" fillId="0" borderId="0" xfId="0" applyFont="1" applyBorder="1" applyAlignment="1">
      <alignment horizontal="left" vertical="center" wrapText="1" indent="1"/>
    </xf>
    <xf numFmtId="39" fontId="15" fillId="5" borderId="12" xfId="11" applyNumberFormat="1" applyFont="1" applyFill="1" applyBorder="1" applyAlignment="1">
      <alignment horizontal="left" vertical="center" indent="2"/>
    </xf>
    <xf numFmtId="39" fontId="15" fillId="5" borderId="0" xfId="11" applyNumberFormat="1" applyFont="1" applyFill="1" applyBorder="1" applyAlignment="1">
      <alignment vertical="center" wrapText="1"/>
    </xf>
    <xf numFmtId="0" fontId="8" fillId="0" borderId="13" xfId="0" applyFont="1" applyFill="1" applyBorder="1" applyAlignment="1">
      <alignment horizontal="left" vertical="center" wrapText="1"/>
    </xf>
    <xf numFmtId="0" fontId="8" fillId="0" borderId="9" xfId="0" applyFont="1" applyFill="1" applyBorder="1" applyAlignment="1">
      <alignment wrapText="1"/>
    </xf>
    <xf numFmtId="0" fontId="15" fillId="0" borderId="9" xfId="11" applyFont="1" applyFill="1" applyBorder="1" applyAlignment="1">
      <alignment horizontal="left" indent="1"/>
    </xf>
    <xf numFmtId="0" fontId="15" fillId="0" borderId="9" xfId="11" applyFont="1" applyFill="1" applyBorder="1" applyAlignment="1"/>
    <xf numFmtId="39" fontId="2" fillId="0" borderId="0" xfId="11" applyNumberFormat="1" applyFont="1" applyFill="1" applyBorder="1" applyAlignment="1">
      <alignment horizontal="left" vertical="top" wrapText="1"/>
    </xf>
    <xf numFmtId="0" fontId="16" fillId="0" borderId="13" xfId="0" applyFont="1" applyFill="1" applyBorder="1" applyAlignment="1">
      <alignment horizontal="left" vertical="center" indent="3"/>
    </xf>
    <xf numFmtId="0" fontId="8" fillId="0" borderId="13" xfId="0" applyFont="1" applyFill="1" applyBorder="1" applyAlignment="1">
      <alignment vertical="center"/>
    </xf>
    <xf numFmtId="0" fontId="8" fillId="0" borderId="5" xfId="0" applyFont="1" applyFill="1" applyBorder="1" applyAlignment="1">
      <alignment vertical="center"/>
    </xf>
    <xf numFmtId="0" fontId="7" fillId="2" borderId="3" xfId="0" applyFont="1" applyFill="1" applyBorder="1" applyAlignment="1">
      <alignment horizontal="center" vertical="center" wrapText="1" shrinkToFit="1"/>
    </xf>
    <xf numFmtId="14" fontId="8"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10" fillId="3" borderId="1" xfId="11" applyNumberFormat="1" applyFont="1" applyFill="1" applyBorder="1" applyAlignment="1">
      <alignment horizontal="center" vertical="center"/>
    </xf>
    <xf numFmtId="49" fontId="2" fillId="3" borderId="1" xfId="11" applyNumberFormat="1" applyFont="1" applyFill="1" applyBorder="1" applyAlignment="1">
      <alignment horizontal="center" vertical="center"/>
    </xf>
    <xf numFmtId="9" fontId="2" fillId="3" borderId="1" xfId="11" applyNumberFormat="1" applyFont="1" applyFill="1" applyBorder="1" applyAlignment="1">
      <alignment horizontal="center" vertical="center"/>
    </xf>
    <xf numFmtId="49" fontId="15" fillId="3" borderId="1" xfId="11" applyNumberFormat="1" applyFont="1" applyFill="1" applyBorder="1" applyAlignment="1">
      <alignment horizontal="center" vertical="center"/>
    </xf>
    <xf numFmtId="9" fontId="15" fillId="3" borderId="1" xfId="11" applyNumberFormat="1" applyFont="1" applyFill="1" applyBorder="1" applyAlignment="1">
      <alignment horizontal="center"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0" fillId="2" borderId="3" xfId="0" applyFill="1" applyBorder="1" applyAlignment="1">
      <alignment vertical="center"/>
    </xf>
    <xf numFmtId="0" fontId="0" fillId="2" borderId="4" xfId="0" applyFill="1" applyBorder="1" applyAlignment="1">
      <alignment vertical="center"/>
    </xf>
    <xf numFmtId="0" fontId="7" fillId="2" borderId="4" xfId="0" applyFont="1" applyFill="1" applyBorder="1" applyAlignment="1">
      <alignment horizontal="center" vertical="center" wrapText="1" shrinkToFit="1"/>
    </xf>
    <xf numFmtId="42" fontId="16" fillId="0" borderId="13" xfId="0" applyNumberFormat="1" applyFont="1" applyFill="1" applyBorder="1" applyAlignment="1">
      <alignment horizontal="left" vertical="center" indent="3"/>
    </xf>
    <xf numFmtId="9" fontId="21" fillId="5" borderId="1" xfId="4" applyFont="1" applyFill="1" applyBorder="1" applyAlignment="1">
      <alignment horizontal="right"/>
    </xf>
    <xf numFmtId="39" fontId="28" fillId="5" borderId="1" xfId="11" applyNumberFormat="1" applyFont="1" applyFill="1" applyBorder="1" applyAlignment="1"/>
    <xf numFmtId="37" fontId="28" fillId="5" borderId="2" xfId="11" applyNumberFormat="1" applyFont="1" applyFill="1" applyBorder="1" applyAlignment="1">
      <alignment horizontal="left" indent="1"/>
    </xf>
    <xf numFmtId="37" fontId="28" fillId="5" borderId="3" xfId="11" applyNumberFormat="1" applyFont="1" applyFill="1" applyBorder="1" applyAlignment="1">
      <alignment horizontal="left" indent="1"/>
    </xf>
    <xf numFmtId="0" fontId="16" fillId="2" borderId="3" xfId="0" applyFont="1" applyFill="1" applyBorder="1" applyAlignment="1">
      <alignment horizontal="left" vertical="center" indent="1"/>
    </xf>
    <xf numFmtId="49" fontId="20" fillId="3" borderId="1" xfId="11" applyNumberFormat="1" applyFont="1" applyFill="1" applyBorder="1" applyAlignment="1">
      <alignment horizontal="left" indent="1"/>
    </xf>
    <xf numFmtId="168" fontId="0" fillId="0" borderId="1" xfId="0" applyNumberFormat="1" applyFill="1" applyBorder="1"/>
    <xf numFmtId="168" fontId="0" fillId="0" borderId="24" xfId="0" applyNumberFormat="1" applyFill="1" applyBorder="1"/>
    <xf numFmtId="3" fontId="0" fillId="3" borderId="21" xfId="0" applyNumberFormat="1" applyFill="1" applyBorder="1"/>
    <xf numFmtId="3" fontId="0" fillId="3" borderId="14" xfId="0" applyNumberFormat="1" applyFill="1" applyBorder="1"/>
    <xf numFmtId="3" fontId="0" fillId="3" borderId="19" xfId="0" applyNumberFormat="1" applyFill="1" applyBorder="1"/>
    <xf numFmtId="3" fontId="0" fillId="3" borderId="1" xfId="0" applyNumberFormat="1" applyFill="1" applyBorder="1"/>
    <xf numFmtId="3" fontId="0" fillId="3" borderId="1" xfId="0" applyNumberFormat="1" applyFill="1" applyBorder="1" applyAlignment="1">
      <alignment horizontal="center"/>
    </xf>
    <xf numFmtId="3" fontId="0" fillId="0" borderId="1" xfId="0" applyNumberFormat="1" applyFill="1" applyBorder="1" applyAlignment="1">
      <alignment horizontal="center"/>
    </xf>
    <xf numFmtId="3" fontId="0" fillId="3" borderId="23" xfId="0" applyNumberFormat="1" applyFill="1" applyBorder="1"/>
    <xf numFmtId="3" fontId="0" fillId="3" borderId="24" xfId="0" applyNumberFormat="1" applyFill="1" applyBorder="1" applyAlignment="1">
      <alignment horizontal="center"/>
    </xf>
    <xf numFmtId="3" fontId="0" fillId="0" borderId="24" xfId="0" applyNumberFormat="1" applyFill="1" applyBorder="1" applyAlignment="1">
      <alignment horizontal="center"/>
    </xf>
    <xf numFmtId="9" fontId="2" fillId="0" borderId="14" xfId="4" applyFont="1" applyFill="1" applyBorder="1"/>
    <xf numFmtId="9" fontId="0" fillId="0" borderId="22" xfId="4" applyFont="1" applyFill="1" applyBorder="1"/>
    <xf numFmtId="9" fontId="2" fillId="0" borderId="1" xfId="4" applyFont="1" applyFill="1" applyBorder="1"/>
    <xf numFmtId="9" fontId="0" fillId="0" borderId="20" xfId="4" applyFont="1" applyFill="1" applyBorder="1"/>
    <xf numFmtId="9" fontId="2" fillId="0" borderId="24" xfId="4" applyFont="1" applyFill="1" applyBorder="1"/>
    <xf numFmtId="9" fontId="0" fillId="0" borderId="25" xfId="4" applyFont="1" applyFill="1" applyBorder="1"/>
    <xf numFmtId="3" fontId="2" fillId="3" borderId="14" xfId="3" applyNumberFormat="1" applyFont="1" applyFill="1" applyBorder="1"/>
    <xf numFmtId="3" fontId="2" fillId="3" borderId="1" xfId="3" applyNumberFormat="1" applyFont="1" applyFill="1" applyBorder="1"/>
    <xf numFmtId="3" fontId="2" fillId="3" borderId="24" xfId="3" applyNumberFormat="1" applyFont="1" applyFill="1" applyBorder="1"/>
    <xf numFmtId="0" fontId="16" fillId="0" borderId="2" xfId="0" applyFont="1" applyFill="1" applyBorder="1" applyAlignment="1">
      <alignment horizontal="left" vertical="center" indent="3"/>
    </xf>
    <xf numFmtId="0" fontId="13" fillId="0" borderId="3" xfId="0" applyFont="1" applyFill="1" applyBorder="1" applyAlignment="1">
      <alignment horizontal="left" vertical="center" indent="3"/>
    </xf>
    <xf numFmtId="0" fontId="2" fillId="2" borderId="14" xfId="0" applyFont="1" applyFill="1" applyBorder="1" applyAlignment="1">
      <alignment horizontal="center" vertical="center"/>
    </xf>
    <xf numFmtId="0" fontId="13" fillId="0" borderId="6" xfId="0" applyFont="1" applyBorder="1" applyAlignment="1">
      <alignment horizontal="center" vertical="center"/>
    </xf>
    <xf numFmtId="0" fontId="21" fillId="0" borderId="1" xfId="0" applyFont="1" applyBorder="1" applyAlignment="1">
      <alignment horizontal="center" vertical="center" wrapText="1"/>
    </xf>
    <xf numFmtId="0" fontId="2" fillId="2" borderId="14" xfId="0" applyFont="1" applyFill="1" applyBorder="1" applyAlignment="1">
      <alignment horizontal="left" vertical="center"/>
    </xf>
    <xf numFmtId="0" fontId="13" fillId="0" borderId="1" xfId="0" applyFont="1" applyBorder="1" applyAlignment="1">
      <alignment horizontal="left" vertical="center"/>
    </xf>
    <xf numFmtId="0" fontId="13" fillId="0" borderId="6" xfId="0" applyFont="1" applyBorder="1" applyAlignment="1">
      <alignment horizontal="left" vertical="center"/>
    </xf>
    <xf numFmtId="0" fontId="0" fillId="0" borderId="0" xfId="0" applyAlignment="1">
      <alignment horizontal="left"/>
    </xf>
    <xf numFmtId="0" fontId="13" fillId="0" borderId="1" xfId="0" applyFont="1" applyBorder="1" applyAlignment="1">
      <alignment vertical="top" wrapText="1"/>
    </xf>
    <xf numFmtId="9" fontId="21" fillId="3" borderId="34" xfId="4" applyFont="1" applyFill="1" applyBorder="1" applyAlignment="1">
      <alignment vertical="center"/>
    </xf>
    <xf numFmtId="9" fontId="13" fillId="3" borderId="34" xfId="4" applyFont="1" applyFill="1" applyBorder="1" applyAlignment="1">
      <alignment vertical="center"/>
    </xf>
    <xf numFmtId="9" fontId="13" fillId="3" borderId="35" xfId="4" applyFont="1" applyFill="1" applyBorder="1" applyAlignment="1">
      <alignment vertical="center"/>
    </xf>
    <xf numFmtId="9" fontId="13" fillId="3" borderId="15" xfId="4" applyFont="1" applyFill="1" applyBorder="1" applyAlignment="1">
      <alignment vertical="center"/>
    </xf>
    <xf numFmtId="9" fontId="13" fillId="3" borderId="36" xfId="4" applyFont="1" applyFill="1" applyBorder="1" applyAlignment="1">
      <alignment vertical="center"/>
    </xf>
    <xf numFmtId="9" fontId="13" fillId="3" borderId="39" xfId="4" applyFont="1" applyFill="1" applyBorder="1" applyAlignment="1">
      <alignment vertical="center"/>
    </xf>
    <xf numFmtId="9" fontId="13" fillId="3" borderId="40" xfId="4" applyFont="1" applyFill="1" applyBorder="1" applyAlignment="1">
      <alignment vertical="center"/>
    </xf>
    <xf numFmtId="0" fontId="28" fillId="0" borderId="15" xfId="0" applyFont="1" applyBorder="1" applyAlignment="1">
      <alignment horizontal="left" vertical="center" indent="2"/>
    </xf>
    <xf numFmtId="0" fontId="28" fillId="0" borderId="15" xfId="0" applyFont="1" applyBorder="1" applyAlignment="1">
      <alignment horizontal="center" vertical="center" wrapText="1"/>
    </xf>
    <xf numFmtId="41" fontId="28" fillId="0" borderId="15" xfId="0" applyNumberFormat="1" applyFont="1" applyBorder="1" applyAlignment="1">
      <alignment horizontal="center" vertical="center"/>
    </xf>
    <xf numFmtId="41" fontId="28" fillId="0" borderId="6" xfId="0" applyNumberFormat="1" applyFont="1" applyBorder="1" applyAlignment="1">
      <alignment horizontal="center" vertical="center"/>
    </xf>
    <xf numFmtId="49" fontId="13" fillId="3" borderId="34" xfId="0" applyNumberFormat="1" applyFont="1" applyFill="1" applyBorder="1" applyAlignment="1">
      <alignment horizontal="left" vertical="center" indent="2"/>
    </xf>
    <xf numFmtId="14" fontId="13" fillId="3" borderId="34" xfId="0" applyNumberFormat="1" applyFont="1" applyFill="1" applyBorder="1" applyAlignment="1">
      <alignment horizontal="center" vertical="center"/>
    </xf>
    <xf numFmtId="2" fontId="13" fillId="5" borderId="51" xfId="0" applyNumberFormat="1" applyFont="1" applyFill="1" applyBorder="1" applyAlignment="1">
      <alignment horizontal="center" vertical="center"/>
    </xf>
    <xf numFmtId="49" fontId="13" fillId="3" borderId="15" xfId="0" applyNumberFormat="1" applyFont="1" applyFill="1" applyBorder="1" applyAlignment="1">
      <alignment horizontal="left" vertical="center" indent="2"/>
    </xf>
    <xf numFmtId="14" fontId="13" fillId="3" borderId="15" xfId="0" applyNumberFormat="1" applyFont="1" applyFill="1" applyBorder="1" applyAlignment="1">
      <alignment horizontal="center" vertical="center"/>
    </xf>
    <xf numFmtId="0" fontId="16" fillId="5" borderId="52" xfId="0" applyFont="1" applyFill="1" applyBorder="1" applyAlignment="1">
      <alignment horizontal="left" vertical="center" indent="2"/>
    </xf>
    <xf numFmtId="0" fontId="16" fillId="5" borderId="71" xfId="0" applyFont="1" applyFill="1" applyBorder="1" applyAlignment="1">
      <alignment horizontal="left" vertical="center" indent="2"/>
    </xf>
    <xf numFmtId="0" fontId="16" fillId="5" borderId="71" xfId="0" applyFont="1" applyFill="1" applyBorder="1" applyAlignment="1">
      <alignment horizontal="center" vertical="center"/>
    </xf>
    <xf numFmtId="0" fontId="16" fillId="5" borderId="72" xfId="0" applyFont="1" applyFill="1" applyBorder="1" applyAlignment="1">
      <alignment horizontal="center" vertical="center"/>
    </xf>
    <xf numFmtId="39" fontId="21" fillId="5" borderId="1" xfId="11" applyNumberFormat="1" applyFont="1" applyFill="1" applyBorder="1" applyAlignment="1">
      <alignment horizontal="center"/>
    </xf>
    <xf numFmtId="14" fontId="21" fillId="5" borderId="1" xfId="11" applyNumberFormat="1" applyFont="1" applyFill="1" applyBorder="1" applyAlignment="1"/>
    <xf numFmtId="44" fontId="5" fillId="0" borderId="0" xfId="0" applyNumberFormat="1" applyFont="1" applyAlignment="1">
      <alignment vertical="center"/>
    </xf>
    <xf numFmtId="0" fontId="0" fillId="0" borderId="0" xfId="0" applyBorder="1" applyAlignment="1">
      <alignment vertical="center" wrapText="1"/>
    </xf>
    <xf numFmtId="39" fontId="15" fillId="0" borderId="0" xfId="11" applyNumberFormat="1" applyFont="1" applyFill="1" applyBorder="1" applyAlignment="1">
      <alignment vertical="center" wrapText="1"/>
    </xf>
    <xf numFmtId="43" fontId="4" fillId="0" borderId="0" xfId="9" applyFont="1"/>
    <xf numFmtId="43" fontId="4" fillId="0" borderId="0" xfId="9" applyNumberFormat="1" applyFont="1"/>
    <xf numFmtId="165" fontId="13" fillId="3" borderId="41" xfId="9" applyNumberFormat="1" applyFont="1" applyFill="1" applyBorder="1" applyAlignment="1">
      <alignment vertical="center"/>
    </xf>
    <xf numFmtId="165" fontId="13" fillId="3" borderId="42" xfId="9" applyNumberFormat="1" applyFont="1" applyFill="1" applyBorder="1" applyAlignment="1">
      <alignment vertical="center"/>
    </xf>
    <xf numFmtId="165" fontId="13" fillId="3" borderId="44" xfId="9" applyNumberFormat="1" applyFont="1" applyFill="1" applyBorder="1" applyAlignment="1">
      <alignment vertical="center"/>
    </xf>
    <xf numFmtId="165" fontId="13" fillId="3" borderId="40" xfId="9" applyNumberFormat="1" applyFont="1" applyFill="1" applyBorder="1" applyAlignment="1">
      <alignment vertical="center"/>
    </xf>
    <xf numFmtId="49" fontId="13" fillId="3" borderId="34" xfId="0" applyNumberFormat="1" applyFont="1" applyFill="1" applyBorder="1" applyAlignment="1">
      <alignment horizontal="center" vertical="center"/>
    </xf>
    <xf numFmtId="49" fontId="13" fillId="3" borderId="15" xfId="0" applyNumberFormat="1" applyFont="1" applyFill="1" applyBorder="1" applyAlignment="1">
      <alignment horizontal="center" vertical="center"/>
    </xf>
    <xf numFmtId="0" fontId="21" fillId="3" borderId="74" xfId="0" applyFont="1" applyFill="1" applyBorder="1" applyAlignment="1">
      <alignment horizontal="center" vertical="center" wrapText="1"/>
    </xf>
    <xf numFmtId="0" fontId="21" fillId="3" borderId="51" xfId="0" applyFont="1" applyFill="1" applyBorder="1" applyAlignment="1">
      <alignment horizontal="center" vertical="center" wrapText="1"/>
    </xf>
    <xf numFmtId="165" fontId="13" fillId="3" borderId="64" xfId="9" applyNumberFormat="1" applyFont="1" applyFill="1" applyBorder="1" applyAlignment="1">
      <alignment horizontal="center" vertical="center"/>
    </xf>
    <xf numFmtId="165" fontId="13" fillId="3" borderId="14" xfId="9" applyNumberFormat="1" applyFont="1" applyFill="1" applyBorder="1" applyAlignment="1">
      <alignment horizontal="center" vertical="center"/>
    </xf>
    <xf numFmtId="165" fontId="13" fillId="3" borderId="65" xfId="9" applyNumberFormat="1" applyFont="1" applyFill="1" applyBorder="1" applyAlignment="1">
      <alignment horizontal="center" vertical="center"/>
    </xf>
    <xf numFmtId="0" fontId="7" fillId="2" borderId="3" xfId="0" applyFont="1" applyFill="1" applyBorder="1" applyAlignment="1">
      <alignment horizontal="center" vertical="center" wrapText="1"/>
    </xf>
    <xf numFmtId="169" fontId="13" fillId="3" borderId="68" xfId="9" applyNumberFormat="1" applyFont="1" applyFill="1" applyBorder="1" applyAlignment="1">
      <alignment vertical="center"/>
    </xf>
    <xf numFmtId="169" fontId="13" fillId="3" borderId="69" xfId="9" applyNumberFormat="1" applyFont="1" applyFill="1" applyBorder="1" applyAlignment="1">
      <alignment vertical="center"/>
    </xf>
    <xf numFmtId="169" fontId="13" fillId="3" borderId="35" xfId="9" applyNumberFormat="1" applyFont="1" applyFill="1" applyBorder="1" applyAlignment="1">
      <alignment vertical="center"/>
    </xf>
    <xf numFmtId="169" fontId="13" fillId="3" borderId="57" xfId="9" applyNumberFormat="1" applyFont="1" applyFill="1" applyBorder="1" applyAlignment="1">
      <alignment vertical="center"/>
    </xf>
    <xf numFmtId="169" fontId="13" fillId="3" borderId="44" xfId="9" applyNumberFormat="1" applyFont="1" applyFill="1" applyBorder="1" applyAlignment="1">
      <alignment vertical="center"/>
    </xf>
    <xf numFmtId="169" fontId="13" fillId="3" borderId="40" xfId="9" applyNumberFormat="1" applyFont="1" applyFill="1" applyBorder="1" applyAlignment="1">
      <alignment vertical="center"/>
    </xf>
    <xf numFmtId="168" fontId="0" fillId="3" borderId="1" xfId="2" applyNumberFormat="1" applyFont="1" applyFill="1" applyBorder="1"/>
    <xf numFmtId="168" fontId="0" fillId="3" borderId="1" xfId="0" applyNumberFormat="1" applyFill="1" applyBorder="1" applyAlignment="1">
      <alignment horizontal="center"/>
    </xf>
    <xf numFmtId="168" fontId="0" fillId="3" borderId="24" xfId="0" applyNumberFormat="1" applyFill="1" applyBorder="1" applyAlignment="1">
      <alignment horizontal="center"/>
    </xf>
    <xf numFmtId="168" fontId="0" fillId="0" borderId="1" xfId="6" applyNumberFormat="1" applyFont="1" applyFill="1" applyBorder="1"/>
    <xf numFmtId="168" fontId="0" fillId="0" borderId="24" xfId="6" applyNumberFormat="1" applyFont="1" applyFill="1" applyBorder="1"/>
    <xf numFmtId="168" fontId="0" fillId="0" borderId="20" xfId="6" applyNumberFormat="1" applyFont="1" applyFill="1" applyBorder="1"/>
    <xf numFmtId="168" fontId="0" fillId="0" borderId="25" xfId="6" applyNumberFormat="1" applyFont="1" applyFill="1" applyBorder="1"/>
    <xf numFmtId="0" fontId="16" fillId="0" borderId="12" xfId="0" applyFont="1" applyFill="1" applyBorder="1" applyAlignment="1">
      <alignment horizontal="left" vertical="center" indent="4"/>
    </xf>
    <xf numFmtId="0" fontId="13" fillId="3" borderId="54" xfId="0" applyFont="1" applyFill="1" applyBorder="1" applyAlignment="1">
      <alignment horizontal="left" vertical="center" indent="3"/>
    </xf>
    <xf numFmtId="44" fontId="16" fillId="4" borderId="1" xfId="9" applyNumberFormat="1" applyFont="1" applyFill="1" applyBorder="1" applyAlignment="1">
      <alignment vertical="center"/>
    </xf>
    <xf numFmtId="44" fontId="16" fillId="4" borderId="1" xfId="0" applyNumberFormat="1" applyFont="1" applyFill="1" applyBorder="1" applyAlignment="1">
      <alignment horizontal="center" vertical="center"/>
    </xf>
    <xf numFmtId="6" fontId="13" fillId="3" borderId="54" xfId="0" applyNumberFormat="1" applyFont="1" applyFill="1" applyBorder="1" applyAlignment="1">
      <alignment vertical="center"/>
    </xf>
    <xf numFmtId="6" fontId="13" fillId="3" borderId="41" xfId="0" applyNumberFormat="1" applyFont="1" applyFill="1" applyBorder="1" applyAlignment="1">
      <alignment vertical="center"/>
    </xf>
    <xf numFmtId="6" fontId="13" fillId="3" borderId="42" xfId="0" applyNumberFormat="1" applyFont="1" applyFill="1" applyBorder="1" applyAlignment="1">
      <alignment vertical="center"/>
    </xf>
    <xf numFmtId="6" fontId="13" fillId="3" borderId="56" xfId="0" applyNumberFormat="1" applyFont="1" applyFill="1" applyBorder="1" applyAlignment="1">
      <alignment vertical="center"/>
    </xf>
    <xf numFmtId="6" fontId="13" fillId="3" borderId="1" xfId="0" applyNumberFormat="1" applyFont="1" applyFill="1" applyBorder="1" applyAlignment="1">
      <alignment vertical="center"/>
    </xf>
    <xf numFmtId="6" fontId="13" fillId="3" borderId="37" xfId="0" applyNumberFormat="1" applyFont="1" applyFill="1" applyBorder="1" applyAlignment="1">
      <alignment vertical="center"/>
    </xf>
    <xf numFmtId="6" fontId="13" fillId="3" borderId="70" xfId="0" applyNumberFormat="1" applyFont="1" applyFill="1" applyBorder="1" applyAlignment="1">
      <alignment vertical="center"/>
    </xf>
    <xf numFmtId="6" fontId="13" fillId="3" borderId="6" xfId="0" applyNumberFormat="1" applyFont="1" applyFill="1" applyBorder="1" applyAlignment="1">
      <alignment vertical="center"/>
    </xf>
    <xf numFmtId="6" fontId="13" fillId="3" borderId="36" xfId="0" applyNumberFormat="1" applyFont="1" applyFill="1" applyBorder="1" applyAlignment="1">
      <alignment vertical="center"/>
    </xf>
    <xf numFmtId="6" fontId="13" fillId="3" borderId="57" xfId="0" applyNumberFormat="1" applyFont="1" applyFill="1" applyBorder="1" applyAlignment="1">
      <alignment vertical="center"/>
    </xf>
    <xf numFmtId="6" fontId="13" fillId="3" borderId="44" xfId="0" applyNumberFormat="1" applyFont="1" applyFill="1" applyBorder="1" applyAlignment="1">
      <alignment vertical="center"/>
    </xf>
    <xf numFmtId="6" fontId="13" fillId="3" borderId="40" xfId="0" applyNumberFormat="1" applyFont="1" applyFill="1" applyBorder="1" applyAlignment="1">
      <alignment vertical="center"/>
    </xf>
    <xf numFmtId="6" fontId="16" fillId="0" borderId="4" xfId="0" applyNumberFormat="1" applyFont="1" applyFill="1" applyBorder="1" applyAlignment="1">
      <alignment horizontal="right" vertical="center"/>
    </xf>
    <xf numFmtId="6" fontId="16" fillId="0" borderId="1" xfId="0" applyNumberFormat="1" applyFont="1" applyFill="1" applyBorder="1" applyAlignment="1">
      <alignment horizontal="right" vertical="center"/>
    </xf>
    <xf numFmtId="6" fontId="16" fillId="0" borderId="4" xfId="0" applyNumberFormat="1" applyFont="1" applyFill="1" applyBorder="1" applyAlignment="1">
      <alignment vertical="center"/>
    </xf>
    <xf numFmtId="6" fontId="16" fillId="0" borderId="5" xfId="0" applyNumberFormat="1" applyFont="1" applyFill="1" applyBorder="1" applyAlignment="1">
      <alignment vertical="center"/>
    </xf>
    <xf numFmtId="6" fontId="13" fillId="0" borderId="14" xfId="0" applyNumberFormat="1" applyFont="1" applyBorder="1" applyAlignment="1">
      <alignment vertical="center"/>
    </xf>
    <xf numFmtId="6" fontId="16" fillId="0" borderId="1" xfId="0" applyNumberFormat="1" applyFont="1" applyFill="1" applyBorder="1" applyAlignment="1">
      <alignment vertical="center"/>
    </xf>
    <xf numFmtId="168" fontId="16" fillId="0" borderId="14" xfId="9" applyNumberFormat="1" applyFont="1" applyFill="1" applyBorder="1" applyAlignment="1">
      <alignment horizontal="right" vertical="center"/>
    </xf>
    <xf numFmtId="168" fontId="16" fillId="0" borderId="1" xfId="0" applyNumberFormat="1" applyFont="1" applyFill="1" applyBorder="1" applyAlignment="1">
      <alignment horizontal="right" vertical="center"/>
    </xf>
    <xf numFmtId="168" fontId="16" fillId="0" borderId="1" xfId="9" applyNumberFormat="1" applyFont="1" applyFill="1" applyBorder="1" applyAlignment="1">
      <alignment horizontal="right" vertical="center"/>
    </xf>
    <xf numFmtId="39" fontId="13" fillId="3" borderId="49" xfId="9" applyNumberFormat="1" applyFont="1" applyFill="1" applyBorder="1" applyAlignment="1">
      <alignment horizontal="right" vertical="center"/>
    </xf>
    <xf numFmtId="39" fontId="13" fillId="3" borderId="50" xfId="9" applyNumberFormat="1" applyFont="1" applyFill="1" applyBorder="1" applyAlignment="1">
      <alignment horizontal="right" vertical="center"/>
    </xf>
    <xf numFmtId="39" fontId="16" fillId="0" borderId="4" xfId="9" applyNumberFormat="1" applyFont="1" applyFill="1" applyBorder="1" applyAlignment="1">
      <alignment horizontal="right" vertical="center"/>
    </xf>
    <xf numFmtId="6" fontId="16" fillId="0" borderId="1" xfId="9" applyNumberFormat="1" applyFont="1" applyFill="1" applyBorder="1" applyAlignment="1">
      <alignment vertical="center"/>
    </xf>
    <xf numFmtId="6" fontId="13" fillId="0" borderId="14" xfId="9" applyNumberFormat="1" applyFont="1" applyFill="1" applyBorder="1" applyAlignment="1">
      <alignment horizontal="right" vertical="center"/>
    </xf>
    <xf numFmtId="6" fontId="13" fillId="0" borderId="1" xfId="9" applyNumberFormat="1" applyFont="1" applyFill="1" applyBorder="1" applyAlignment="1">
      <alignment horizontal="right" vertical="center"/>
    </xf>
    <xf numFmtId="6" fontId="16" fillId="0" borderId="1" xfId="9" applyNumberFormat="1" applyFont="1" applyFill="1" applyBorder="1" applyAlignment="1">
      <alignment horizontal="right" vertical="center"/>
    </xf>
    <xf numFmtId="6" fontId="13" fillId="0" borderId="15" xfId="9" applyNumberFormat="1" applyFont="1" applyFill="1" applyBorder="1" applyAlignment="1">
      <alignment vertical="center"/>
    </xf>
    <xf numFmtId="6" fontId="13" fillId="0" borderId="6" xfId="9" applyNumberFormat="1" applyFont="1" applyFill="1" applyBorder="1" applyAlignment="1">
      <alignment horizontal="center" vertical="center"/>
    </xf>
    <xf numFmtId="6" fontId="16" fillId="0" borderId="15" xfId="9" applyNumberFormat="1" applyFont="1" applyFill="1" applyBorder="1" applyAlignment="1">
      <alignment vertical="center"/>
    </xf>
    <xf numFmtId="6" fontId="16" fillId="0" borderId="6" xfId="9" applyNumberFormat="1" applyFont="1" applyFill="1" applyBorder="1" applyAlignment="1">
      <alignment horizontal="center" vertical="center"/>
    </xf>
    <xf numFmtId="6" fontId="16" fillId="0" borderId="2" xfId="9" applyNumberFormat="1" applyFont="1" applyFill="1" applyBorder="1" applyAlignment="1">
      <alignment vertical="center"/>
    </xf>
    <xf numFmtId="6" fontId="16" fillId="0" borderId="1" xfId="9" applyNumberFormat="1" applyFont="1" applyFill="1" applyBorder="1" applyAlignment="1">
      <alignment horizontal="center" vertical="center"/>
    </xf>
    <xf numFmtId="6" fontId="13" fillId="3" borderId="48" xfId="0" applyNumberFormat="1" applyFont="1" applyFill="1" applyBorder="1" applyAlignment="1">
      <alignment horizontal="right" vertical="center"/>
    </xf>
    <xf numFmtId="6" fontId="13" fillId="3" borderId="49" xfId="0" applyNumberFormat="1" applyFont="1" applyFill="1" applyBorder="1" applyAlignment="1">
      <alignment horizontal="right" vertical="center"/>
    </xf>
    <xf numFmtId="6" fontId="13" fillId="3" borderId="50" xfId="0" applyNumberFormat="1" applyFont="1" applyFill="1" applyBorder="1" applyAlignment="1">
      <alignment horizontal="right" vertical="center"/>
    </xf>
    <xf numFmtId="2" fontId="16" fillId="0" borderId="5" xfId="0" applyNumberFormat="1" applyFont="1" applyBorder="1" applyAlignment="1">
      <alignment horizontal="center" vertical="center"/>
    </xf>
    <xf numFmtId="2" fontId="16" fillId="0" borderId="5" xfId="4" applyNumberFormat="1" applyFont="1" applyBorder="1" applyAlignment="1">
      <alignment horizontal="center" vertical="center"/>
    </xf>
    <xf numFmtId="2" fontId="16" fillId="0" borderId="8" xfId="4" applyNumberFormat="1" applyFont="1" applyFill="1" applyBorder="1" applyAlignment="1">
      <alignment vertical="center"/>
    </xf>
    <xf numFmtId="5" fontId="16" fillId="5" borderId="70" xfId="0" applyNumberFormat="1" applyFont="1" applyFill="1" applyBorder="1" applyAlignment="1">
      <alignment horizontal="right" vertical="center"/>
    </xf>
    <xf numFmtId="5" fontId="16" fillId="5" borderId="1" xfId="0" applyNumberFormat="1" applyFont="1" applyFill="1" applyBorder="1" applyAlignment="1">
      <alignment horizontal="right" vertical="center"/>
    </xf>
    <xf numFmtId="6" fontId="7" fillId="2" borderId="1" xfId="0" applyNumberFormat="1" applyFont="1" applyFill="1" applyBorder="1" applyAlignment="1">
      <alignment vertical="center"/>
    </xf>
    <xf numFmtId="6" fontId="16" fillId="5" borderId="4" xfId="0" applyNumberFormat="1" applyFont="1" applyFill="1" applyBorder="1" applyAlignment="1">
      <alignment horizontal="right" vertical="center"/>
    </xf>
    <xf numFmtId="5" fontId="13" fillId="3" borderId="34" xfId="0" applyNumberFormat="1" applyFont="1" applyFill="1" applyBorder="1" applyAlignment="1">
      <alignment horizontal="right" vertical="center" indent="2"/>
    </xf>
    <xf numFmtId="5" fontId="13" fillId="3" borderId="15" xfId="0" applyNumberFormat="1" applyFont="1" applyFill="1" applyBorder="1" applyAlignment="1">
      <alignment horizontal="right" vertical="center" indent="2"/>
    </xf>
    <xf numFmtId="5" fontId="13" fillId="3" borderId="15" xfId="0" applyNumberFormat="1" applyFont="1" applyFill="1" applyBorder="1" applyAlignment="1">
      <alignment vertical="center"/>
    </xf>
    <xf numFmtId="5" fontId="13" fillId="3" borderId="55" xfId="0" applyNumberFormat="1" applyFont="1" applyFill="1" applyBorder="1" applyAlignment="1">
      <alignment vertical="center"/>
    </xf>
    <xf numFmtId="5" fontId="13" fillId="3" borderId="34" xfId="0" applyNumberFormat="1" applyFont="1" applyFill="1" applyBorder="1" applyAlignment="1">
      <alignment vertical="center"/>
    </xf>
    <xf numFmtId="5" fontId="13" fillId="3" borderId="51" xfId="0" applyNumberFormat="1" applyFont="1" applyFill="1" applyBorder="1" applyAlignment="1">
      <alignment vertical="center"/>
    </xf>
    <xf numFmtId="5" fontId="16" fillId="5" borderId="52" xfId="0" applyNumberFormat="1" applyFont="1" applyFill="1" applyBorder="1" applyAlignment="1">
      <alignment horizontal="right" vertical="center"/>
    </xf>
    <xf numFmtId="41" fontId="16" fillId="0" borderId="0" xfId="0" applyNumberFormat="1" applyFont="1" applyFill="1" applyBorder="1" applyAlignment="1">
      <alignment horizontal="right" vertical="center"/>
    </xf>
    <xf numFmtId="41" fontId="16" fillId="0" borderId="16" xfId="0" applyNumberFormat="1" applyFont="1" applyFill="1" applyBorder="1" applyAlignment="1">
      <alignment horizontal="right" vertical="center"/>
    </xf>
    <xf numFmtId="6" fontId="16" fillId="0" borderId="0" xfId="0" applyNumberFormat="1" applyFont="1" applyFill="1" applyBorder="1" applyAlignment="1">
      <alignment horizontal="right" vertical="center"/>
    </xf>
    <xf numFmtId="6" fontId="16" fillId="0" borderId="16" xfId="0" applyNumberFormat="1" applyFont="1" applyFill="1" applyBorder="1" applyAlignment="1">
      <alignment horizontal="right" vertical="center"/>
    </xf>
    <xf numFmtId="6" fontId="16" fillId="0" borderId="76" xfId="0" applyNumberFormat="1" applyFont="1" applyFill="1" applyBorder="1" applyAlignment="1">
      <alignment horizontal="right" vertical="center"/>
    </xf>
    <xf numFmtId="6" fontId="16" fillId="0" borderId="77" xfId="0" applyNumberFormat="1" applyFont="1" applyFill="1" applyBorder="1" applyAlignment="1">
      <alignment horizontal="right" vertical="center"/>
    </xf>
    <xf numFmtId="0" fontId="16" fillId="0" borderId="75" xfId="0" applyFont="1" applyFill="1" applyBorder="1" applyAlignment="1">
      <alignment horizontal="left" vertical="center" indent="3"/>
    </xf>
    <xf numFmtId="0" fontId="16" fillId="0" borderId="76" xfId="0" applyFont="1" applyFill="1" applyBorder="1" applyAlignment="1">
      <alignment horizontal="left" vertical="center" indent="2"/>
    </xf>
    <xf numFmtId="0" fontId="16" fillId="8" borderId="0" xfId="0" applyFont="1" applyFill="1" applyBorder="1" applyAlignment="1">
      <alignment horizontal="left" vertical="center" indent="3"/>
    </xf>
    <xf numFmtId="0" fontId="16" fillId="8" borderId="0" xfId="0" applyFont="1" applyFill="1" applyBorder="1" applyAlignment="1">
      <alignment horizontal="left" vertical="center" indent="2"/>
    </xf>
    <xf numFmtId="6" fontId="16" fillId="8" borderId="0" xfId="0" applyNumberFormat="1" applyFont="1" applyFill="1" applyBorder="1" applyAlignment="1">
      <alignment horizontal="right" vertical="center"/>
    </xf>
    <xf numFmtId="6" fontId="13" fillId="3" borderId="57" xfId="9" applyNumberFormat="1" applyFont="1" applyFill="1" applyBorder="1" applyAlignment="1">
      <alignment horizontal="right" vertical="center"/>
    </xf>
    <xf numFmtId="6" fontId="13" fillId="3" borderId="44" xfId="9" applyNumberFormat="1" applyFont="1" applyFill="1" applyBorder="1" applyAlignment="1">
      <alignment horizontal="right" vertical="center"/>
    </xf>
    <xf numFmtId="6" fontId="13" fillId="3" borderId="40" xfId="9" applyNumberFormat="1" applyFont="1" applyFill="1" applyBorder="1" applyAlignment="1">
      <alignment horizontal="right" vertical="center"/>
    </xf>
    <xf numFmtId="6" fontId="13" fillId="0" borderId="4" xfId="9" applyNumberFormat="1" applyFont="1" applyFill="1" applyBorder="1" applyAlignment="1">
      <alignment horizontal="right" vertical="center"/>
    </xf>
    <xf numFmtId="5" fontId="13" fillId="3" borderId="56" xfId="9" applyNumberFormat="1" applyFont="1" applyFill="1" applyBorder="1" applyAlignment="1">
      <alignment horizontal="right" vertical="center"/>
    </xf>
    <xf numFmtId="5" fontId="13" fillId="3" borderId="1" xfId="9" applyNumberFormat="1" applyFont="1" applyFill="1" applyBorder="1" applyAlignment="1">
      <alignment horizontal="right" vertical="center"/>
    </xf>
    <xf numFmtId="5" fontId="13" fillId="3" borderId="37" xfId="9" applyNumberFormat="1" applyFont="1" applyFill="1" applyBorder="1" applyAlignment="1">
      <alignment horizontal="right" vertical="center"/>
    </xf>
    <xf numFmtId="5" fontId="13" fillId="0" borderId="4" xfId="9" applyNumberFormat="1" applyFont="1" applyFill="1" applyBorder="1" applyAlignment="1">
      <alignment horizontal="right" vertical="center"/>
    </xf>
    <xf numFmtId="6" fontId="13" fillId="3" borderId="54" xfId="10" applyNumberFormat="1" applyFont="1" applyFill="1" applyBorder="1" applyAlignment="1">
      <alignment horizontal="right" vertical="center"/>
    </xf>
    <xf numFmtId="6" fontId="13" fillId="3" borderId="41" xfId="10" applyNumberFormat="1" applyFont="1" applyFill="1" applyBorder="1" applyAlignment="1">
      <alignment horizontal="right" vertical="center"/>
    </xf>
    <xf numFmtId="6" fontId="13" fillId="3" borderId="42" xfId="10" applyNumberFormat="1" applyFont="1" applyFill="1" applyBorder="1" applyAlignment="1">
      <alignment horizontal="right" vertical="center"/>
    </xf>
    <xf numFmtId="6" fontId="13" fillId="0" borderId="4" xfId="10" applyNumberFormat="1" applyFont="1" applyFill="1" applyBorder="1" applyAlignment="1">
      <alignment horizontal="right" vertical="center"/>
    </xf>
    <xf numFmtId="41" fontId="7" fillId="2" borderId="14" xfId="0" applyNumberFormat="1" applyFont="1" applyFill="1" applyBorder="1" applyAlignment="1">
      <alignment vertical="center"/>
    </xf>
    <xf numFmtId="41" fontId="7" fillId="2" borderId="1" xfId="0" applyNumberFormat="1" applyFont="1" applyFill="1" applyBorder="1" applyAlignment="1">
      <alignment horizontal="center" vertical="center"/>
    </xf>
    <xf numFmtId="6" fontId="13" fillId="0" borderId="0" xfId="0" applyNumberFormat="1" applyFont="1" applyFill="1" applyBorder="1" applyAlignment="1">
      <alignment horizontal="right" vertical="center"/>
    </xf>
    <xf numFmtId="0" fontId="16" fillId="0" borderId="75" xfId="0" applyFont="1" applyFill="1" applyBorder="1" applyAlignment="1">
      <alignment horizontal="left" vertical="center" indent="4"/>
    </xf>
    <xf numFmtId="0" fontId="16" fillId="0" borderId="76" xfId="0" applyFont="1" applyFill="1" applyBorder="1" applyAlignment="1">
      <alignment vertical="center"/>
    </xf>
    <xf numFmtId="41" fontId="16" fillId="0" borderId="76" xfId="0" applyNumberFormat="1" applyFont="1" applyFill="1" applyBorder="1" applyAlignment="1">
      <alignment vertical="center"/>
    </xf>
    <xf numFmtId="41" fontId="16" fillId="0" borderId="77" xfId="0" applyNumberFormat="1" applyFont="1" applyFill="1" applyBorder="1" applyAlignment="1">
      <alignment horizontal="center" vertical="center"/>
    </xf>
    <xf numFmtId="0" fontId="16" fillId="8" borderId="80" xfId="0" applyFont="1" applyFill="1" applyBorder="1" applyAlignment="1">
      <alignment horizontal="left" vertical="center" indent="4"/>
    </xf>
    <xf numFmtId="0" fontId="16" fillId="8" borderId="78" xfId="0" applyFont="1" applyFill="1" applyBorder="1" applyAlignment="1">
      <alignment vertical="center"/>
    </xf>
    <xf numFmtId="42" fontId="16" fillId="8" borderId="78" xfId="9" applyNumberFormat="1" applyFont="1" applyFill="1" applyBorder="1" applyAlignment="1">
      <alignment vertical="center"/>
    </xf>
    <xf numFmtId="42" fontId="16" fillId="8" borderId="79" xfId="0" applyNumberFormat="1" applyFont="1" applyFill="1" applyBorder="1" applyAlignment="1">
      <alignment horizontal="center" vertical="center"/>
    </xf>
    <xf numFmtId="10" fontId="0" fillId="0" borderId="0" xfId="4" applyNumberFormat="1" applyFont="1"/>
    <xf numFmtId="5" fontId="13" fillId="0" borderId="1" xfId="0" applyNumberFormat="1" applyFont="1" applyFill="1" applyBorder="1" applyAlignment="1">
      <alignment vertical="center"/>
    </xf>
    <xf numFmtId="5" fontId="16" fillId="0" borderId="1" xfId="0" applyNumberFormat="1" applyFont="1" applyFill="1" applyBorder="1" applyAlignment="1">
      <alignment vertical="center"/>
    </xf>
    <xf numFmtId="5" fontId="13" fillId="0" borderId="3" xfId="0" applyNumberFormat="1" applyFont="1" applyFill="1" applyBorder="1" applyAlignment="1">
      <alignment vertical="center"/>
    </xf>
    <xf numFmtId="5" fontId="16" fillId="0" borderId="4" xfId="0" applyNumberFormat="1" applyFont="1" applyFill="1" applyBorder="1" applyAlignment="1">
      <alignment vertical="center"/>
    </xf>
    <xf numFmtId="5" fontId="16" fillId="2" borderId="1" xfId="0" applyNumberFormat="1" applyFont="1" applyFill="1" applyBorder="1" applyAlignment="1">
      <alignment vertical="center"/>
    </xf>
    <xf numFmtId="6" fontId="13" fillId="0" borderId="1" xfId="9" applyNumberFormat="1" applyFont="1" applyFill="1" applyBorder="1" applyAlignment="1">
      <alignment vertical="center"/>
    </xf>
    <xf numFmtId="6" fontId="13" fillId="2" borderId="1" xfId="0" applyNumberFormat="1" applyFont="1" applyFill="1" applyBorder="1" applyAlignment="1">
      <alignment vertical="center"/>
    </xf>
    <xf numFmtId="168" fontId="13" fillId="0" borderId="1" xfId="9" applyNumberFormat="1" applyFont="1" applyFill="1" applyBorder="1" applyAlignment="1">
      <alignment vertical="center"/>
    </xf>
    <xf numFmtId="168" fontId="13" fillId="0" borderId="1" xfId="9" applyNumberFormat="1" applyFont="1" applyFill="1" applyBorder="1" applyAlignment="1">
      <alignment horizontal="right" vertical="center"/>
    </xf>
    <xf numFmtId="168" fontId="16" fillId="0" borderId="0" xfId="0" applyNumberFormat="1" applyFont="1" applyFill="1" applyBorder="1" applyAlignment="1">
      <alignment horizontal="left" vertical="center" indent="2"/>
    </xf>
    <xf numFmtId="168" fontId="16" fillId="0" borderId="16" xfId="0" applyNumberFormat="1" applyFont="1" applyFill="1" applyBorder="1" applyAlignment="1">
      <alignment horizontal="left" vertical="center" indent="2"/>
    </xf>
    <xf numFmtId="168" fontId="16" fillId="0" borderId="9" xfId="0" applyNumberFormat="1" applyFont="1" applyFill="1" applyBorder="1" applyAlignment="1">
      <alignment horizontal="left" vertical="center" indent="2"/>
    </xf>
    <xf numFmtId="168" fontId="16" fillId="0" borderId="7" xfId="0" applyNumberFormat="1" applyFont="1" applyFill="1" applyBorder="1" applyAlignment="1">
      <alignment horizontal="left" vertical="center" indent="2"/>
    </xf>
    <xf numFmtId="168" fontId="16" fillId="0" borderId="3" xfId="0" applyNumberFormat="1" applyFont="1" applyFill="1" applyBorder="1" applyAlignment="1">
      <alignment horizontal="left" vertical="center" indent="2"/>
    </xf>
    <xf numFmtId="168" fontId="16" fillId="0" borderId="4" xfId="0" applyNumberFormat="1" applyFont="1" applyFill="1" applyBorder="1" applyAlignment="1">
      <alignment horizontal="left" vertical="center" indent="2"/>
    </xf>
    <xf numFmtId="168" fontId="16" fillId="0" borderId="63" xfId="0" applyNumberFormat="1" applyFont="1" applyFill="1" applyBorder="1" applyAlignment="1">
      <alignment horizontal="left" vertical="center" indent="2"/>
    </xf>
    <xf numFmtId="168" fontId="16" fillId="0" borderId="67" xfId="0" applyNumberFormat="1" applyFont="1" applyFill="1" applyBorder="1" applyAlignment="1">
      <alignment horizontal="left" vertical="center" indent="2"/>
    </xf>
    <xf numFmtId="168" fontId="16" fillId="0" borderId="0" xfId="0" applyNumberFormat="1" applyFont="1" applyFill="1" applyBorder="1" applyAlignment="1">
      <alignment vertical="center"/>
    </xf>
    <xf numFmtId="168" fontId="16" fillId="0" borderId="16" xfId="0" applyNumberFormat="1" applyFont="1" applyFill="1" applyBorder="1" applyAlignment="1">
      <alignment vertical="center"/>
    </xf>
    <xf numFmtId="168" fontId="16" fillId="0" borderId="9" xfId="0" applyNumberFormat="1" applyFont="1" applyFill="1" applyBorder="1" applyAlignment="1">
      <alignment vertical="center"/>
    </xf>
    <xf numFmtId="168" fontId="16" fillId="0" borderId="7" xfId="0" applyNumberFormat="1" applyFont="1" applyFill="1" applyBorder="1" applyAlignment="1">
      <alignment vertical="center"/>
    </xf>
    <xf numFmtId="168" fontId="16" fillId="0" borderId="3" xfId="0" applyNumberFormat="1" applyFont="1" applyFill="1" applyBorder="1" applyAlignment="1">
      <alignment vertical="center"/>
    </xf>
    <xf numFmtId="168" fontId="16" fillId="0" borderId="4" xfId="0" applyNumberFormat="1" applyFont="1" applyFill="1" applyBorder="1" applyAlignment="1">
      <alignment vertical="center"/>
    </xf>
    <xf numFmtId="168" fontId="16" fillId="0" borderId="63" xfId="0" applyNumberFormat="1" applyFont="1" applyFill="1" applyBorder="1" applyAlignment="1">
      <alignment vertical="center"/>
    </xf>
    <xf numFmtId="168" fontId="16" fillId="0" borderId="67" xfId="0" applyNumberFormat="1" applyFont="1" applyFill="1" applyBorder="1" applyAlignment="1">
      <alignment vertical="center"/>
    </xf>
    <xf numFmtId="5" fontId="21" fillId="5" borderId="1" xfId="11" applyNumberFormat="1" applyFont="1" applyFill="1" applyBorder="1" applyAlignment="1"/>
    <xf numFmtId="5" fontId="21" fillId="5" borderId="1" xfId="11" applyNumberFormat="1" applyFont="1" applyFill="1" applyBorder="1" applyAlignment="1">
      <alignment horizontal="right"/>
    </xf>
    <xf numFmtId="3" fontId="0" fillId="0" borderId="14" xfId="2" applyNumberFormat="1" applyFont="1" applyFill="1" applyBorder="1" applyAlignment="1">
      <alignment horizontal="center"/>
    </xf>
    <xf numFmtId="3" fontId="0" fillId="0" borderId="1" xfId="2" applyNumberFormat="1" applyFont="1" applyFill="1" applyBorder="1" applyAlignment="1">
      <alignment horizontal="center"/>
    </xf>
    <xf numFmtId="0" fontId="7" fillId="0" borderId="0" xfId="0" applyFont="1" applyFill="1" applyBorder="1" applyAlignment="1">
      <alignment horizontal="left" vertical="center" wrapText="1" indent="1"/>
    </xf>
    <xf numFmtId="0" fontId="13" fillId="0" borderId="0" xfId="0" applyFont="1" applyFill="1" applyBorder="1" applyAlignment="1">
      <alignment horizontal="left" vertical="center" indent="2"/>
    </xf>
    <xf numFmtId="0" fontId="13" fillId="0" borderId="16" xfId="0" applyFont="1" applyFill="1" applyBorder="1" applyAlignment="1">
      <alignment horizontal="left" vertical="center" indent="2"/>
    </xf>
    <xf numFmtId="49" fontId="8" fillId="7" borderId="2" xfId="0" applyNumberFormat="1" applyFont="1" applyFill="1" applyBorder="1" applyAlignment="1">
      <alignment horizontal="left" vertical="center" wrapText="1"/>
    </xf>
    <xf numFmtId="49" fontId="8" fillId="7" borderId="3" xfId="0" applyNumberFormat="1" applyFont="1" applyFill="1" applyBorder="1" applyAlignment="1">
      <alignment horizontal="left" vertical="center" wrapText="1"/>
    </xf>
    <xf numFmtId="49" fontId="8" fillId="7" borderId="4" xfId="0" applyNumberFormat="1" applyFont="1" applyFill="1" applyBorder="1" applyAlignment="1">
      <alignment horizontal="left" vertical="center" wrapText="1"/>
    </xf>
    <xf numFmtId="0" fontId="13" fillId="0" borderId="2" xfId="0" applyFont="1" applyFill="1" applyBorder="1" applyAlignment="1">
      <alignment horizontal="left" vertical="center" indent="2"/>
    </xf>
    <xf numFmtId="0" fontId="13" fillId="0" borderId="3" xfId="0" applyFont="1" applyFill="1" applyBorder="1" applyAlignment="1">
      <alignment horizontal="left" vertical="center" indent="2"/>
    </xf>
    <xf numFmtId="0" fontId="13" fillId="0" borderId="4" xfId="0" applyFont="1" applyFill="1" applyBorder="1" applyAlignment="1">
      <alignment horizontal="left" vertical="center" indent="2"/>
    </xf>
    <xf numFmtId="0" fontId="13" fillId="0" borderId="2" xfId="0" applyFont="1" applyFill="1" applyBorder="1" applyAlignment="1">
      <alignment horizontal="left" vertical="center" indent="3"/>
    </xf>
    <xf numFmtId="0" fontId="0" fillId="0" borderId="3" xfId="0" applyFont="1" applyBorder="1" applyAlignment="1">
      <alignment horizontal="left" vertical="center" indent="3"/>
    </xf>
    <xf numFmtId="0" fontId="0" fillId="0" borderId="4" xfId="0" applyFont="1" applyBorder="1" applyAlignment="1">
      <alignment horizontal="left" vertical="center" indent="3"/>
    </xf>
    <xf numFmtId="39" fontId="2" fillId="3" borderId="45" xfId="11" applyNumberFormat="1" applyFont="1" applyFill="1" applyBorder="1" applyAlignment="1">
      <alignment horizontal="left" vertical="top" wrapText="1"/>
    </xf>
    <xf numFmtId="39" fontId="2" fillId="3" borderId="46" xfId="11" applyNumberFormat="1" applyFont="1" applyFill="1" applyBorder="1" applyAlignment="1">
      <alignment horizontal="left" vertical="top" wrapText="1"/>
    </xf>
    <xf numFmtId="39" fontId="2" fillId="3" borderId="47" xfId="11" applyNumberFormat="1" applyFont="1" applyFill="1" applyBorder="1" applyAlignment="1">
      <alignment horizontal="left" vertical="top" wrapText="1"/>
    </xf>
    <xf numFmtId="0" fontId="7" fillId="2" borderId="15"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5" xfId="0" applyFont="1" applyFill="1" applyBorder="1" applyAlignment="1">
      <alignment horizontal="left" vertical="center" wrapText="1"/>
    </xf>
    <xf numFmtId="0" fontId="8" fillId="0" borderId="0" xfId="0" applyFont="1" applyFill="1" applyBorder="1" applyAlignment="1">
      <alignment horizontal="right" vertical="center" wrapText="1" inden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49" fontId="10" fillId="3" borderId="2" xfId="11" applyNumberFormat="1" applyFont="1" applyFill="1" applyBorder="1" applyAlignment="1">
      <alignment horizontal="center" vertical="center"/>
    </xf>
    <xf numFmtId="49" fontId="10" fillId="3" borderId="4" xfId="11" applyNumberFormat="1" applyFont="1" applyFill="1" applyBorder="1" applyAlignment="1">
      <alignment horizontal="center" vertical="center"/>
    </xf>
    <xf numFmtId="0" fontId="8" fillId="4" borderId="0" xfId="0" applyFont="1" applyFill="1" applyBorder="1" applyAlignment="1">
      <alignment horizontal="left" vertical="center" wrapText="1"/>
    </xf>
    <xf numFmtId="0" fontId="0" fillId="0" borderId="0" xfId="0" applyBorder="1" applyAlignment="1">
      <alignment horizontal="left" vertical="center" wrapText="1" indent="1"/>
    </xf>
    <xf numFmtId="0" fontId="40" fillId="4" borderId="0" xfId="0" applyFont="1" applyFill="1" applyBorder="1" applyAlignment="1">
      <alignment horizontal="left" vertical="center" wrapText="1"/>
    </xf>
    <xf numFmtId="0" fontId="40" fillId="0" borderId="0" xfId="0" applyFont="1" applyFill="1" applyBorder="1" applyAlignment="1">
      <alignment horizontal="left" vertical="center" wrapText="1"/>
    </xf>
    <xf numFmtId="39" fontId="14" fillId="2" borderId="2" xfId="11" applyNumberFormat="1" applyFont="1" applyFill="1" applyBorder="1" applyAlignment="1">
      <alignment horizontal="center" vertical="center"/>
    </xf>
    <xf numFmtId="39" fontId="14" fillId="2" borderId="4" xfId="11" applyNumberFormat="1" applyFont="1" applyFill="1" applyBorder="1" applyAlignment="1">
      <alignment horizontal="center" vertical="center"/>
    </xf>
    <xf numFmtId="39" fontId="21" fillId="5" borderId="2" xfId="11" applyNumberFormat="1" applyFont="1" applyFill="1" applyBorder="1" applyAlignment="1">
      <alignment horizontal="center"/>
    </xf>
    <xf numFmtId="39" fontId="21" fillId="5" borderId="4" xfId="11" applyNumberFormat="1" applyFont="1" applyFill="1" applyBorder="1" applyAlignment="1">
      <alignment horizontal="center"/>
    </xf>
    <xf numFmtId="0" fontId="35" fillId="0" borderId="0" xfId="0" applyFont="1" applyBorder="1" applyAlignment="1">
      <alignment horizontal="left" vertical="center" wrapText="1" indent="1"/>
    </xf>
    <xf numFmtId="0" fontId="13" fillId="0" borderId="2" xfId="0" applyFont="1" applyBorder="1" applyAlignment="1">
      <alignment horizontal="left" vertical="center" indent="2"/>
    </xf>
    <xf numFmtId="0" fontId="0" fillId="0" borderId="3" xfId="0" applyBorder="1" applyAlignment="1">
      <alignment horizontal="left" vertical="center" indent="2"/>
    </xf>
    <xf numFmtId="0" fontId="0" fillId="0" borderId="4" xfId="0" applyBorder="1" applyAlignment="1">
      <alignment horizontal="left" vertical="center" indent="2"/>
    </xf>
    <xf numFmtId="0" fontId="39" fillId="0" borderId="3" xfId="0" applyFont="1" applyBorder="1" applyAlignment="1">
      <alignment horizontal="left" vertical="center" indent="2"/>
    </xf>
    <xf numFmtId="0" fontId="39" fillId="0" borderId="4" xfId="0" applyFont="1" applyBorder="1" applyAlignment="1">
      <alignment horizontal="left" vertical="center" indent="2"/>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3" xfId="0" applyFont="1" applyFill="1" applyBorder="1" applyAlignment="1">
      <alignment horizontal="left" vertical="center" wrapText="1"/>
    </xf>
    <xf numFmtId="39" fontId="15" fillId="5" borderId="0" xfId="11" applyNumberFormat="1" applyFont="1" applyFill="1" applyBorder="1" applyAlignment="1">
      <alignment horizontal="left" vertical="center" wrapText="1" indent="2"/>
    </xf>
    <xf numFmtId="39" fontId="15" fillId="5" borderId="16" xfId="11" applyNumberFormat="1" applyFont="1" applyFill="1" applyBorder="1" applyAlignment="1">
      <alignment horizontal="left" vertical="center" wrapText="1" indent="2"/>
    </xf>
    <xf numFmtId="39" fontId="15" fillId="5" borderId="12" xfId="11" applyNumberFormat="1" applyFont="1" applyFill="1" applyBorder="1" applyAlignment="1">
      <alignment horizontal="left" vertical="center" wrapText="1" indent="2"/>
    </xf>
    <xf numFmtId="0" fontId="8" fillId="3" borderId="6" xfId="0" applyFont="1" applyFill="1" applyBorder="1" applyAlignment="1">
      <alignment horizontal="center" vertical="center"/>
    </xf>
    <xf numFmtId="0" fontId="8" fillId="3" borderId="14"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wrapText="1" indent="2"/>
    </xf>
    <xf numFmtId="0" fontId="8" fillId="0" borderId="16" xfId="0" applyFont="1" applyFill="1" applyBorder="1" applyAlignment="1">
      <alignment horizontal="left" vertical="center" wrapText="1" indent="2"/>
    </xf>
    <xf numFmtId="39" fontId="21" fillId="5" borderId="2" xfId="11" applyNumberFormat="1" applyFont="1" applyFill="1" applyBorder="1" applyAlignment="1">
      <alignment horizontal="left" indent="2"/>
    </xf>
    <xf numFmtId="0" fontId="39" fillId="0" borderId="3" xfId="0" applyFont="1" applyBorder="1" applyAlignment="1">
      <alignment horizontal="left" indent="2"/>
    </xf>
    <xf numFmtId="0" fontId="39" fillId="0" borderId="4" xfId="0" applyFont="1" applyBorder="1" applyAlignment="1">
      <alignment horizontal="left" indent="2"/>
    </xf>
    <xf numFmtId="39" fontId="12" fillId="5" borderId="12" xfId="11" applyNumberFormat="1" applyFont="1" applyFill="1" applyBorder="1" applyAlignment="1">
      <alignment horizontal="center"/>
    </xf>
    <xf numFmtId="39" fontId="12" fillId="5" borderId="0" xfId="11" applyNumberFormat="1" applyFont="1" applyFill="1" applyBorder="1" applyAlignment="1">
      <alignment horizontal="center"/>
    </xf>
    <xf numFmtId="39" fontId="12" fillId="5" borderId="16" xfId="11" applyNumberFormat="1" applyFont="1" applyFill="1" applyBorder="1" applyAlignment="1">
      <alignment horizontal="center"/>
    </xf>
    <xf numFmtId="39" fontId="2" fillId="6" borderId="17" xfId="11" applyNumberFormat="1" applyFont="1" applyFill="1" applyBorder="1" applyAlignment="1">
      <alignment horizontal="center" vertical="top" wrapText="1"/>
    </xf>
    <xf numFmtId="39" fontId="2" fillId="6" borderId="10" xfId="11" applyNumberFormat="1" applyFont="1" applyFill="1" applyBorder="1" applyAlignment="1">
      <alignment horizontal="center" vertical="top" wrapText="1"/>
    </xf>
    <xf numFmtId="39" fontId="2" fillId="6" borderId="10" xfId="11" applyNumberFormat="1" applyFont="1" applyFill="1" applyBorder="1" applyAlignment="1">
      <alignment horizontal="center"/>
    </xf>
    <xf numFmtId="39" fontId="2" fillId="5" borderId="0" xfId="11" applyNumberFormat="1" applyFont="1" applyFill="1" applyBorder="1" applyAlignment="1">
      <alignment horizontal="center"/>
    </xf>
    <xf numFmtId="39" fontId="26" fillId="5" borderId="12" xfId="11" applyNumberFormat="1" applyFont="1" applyFill="1" applyBorder="1" applyAlignment="1">
      <alignment horizontal="center" vertical="top" wrapText="1"/>
    </xf>
    <xf numFmtId="39" fontId="26" fillId="5" borderId="0" xfId="11" applyNumberFormat="1" applyFont="1" applyFill="1" applyBorder="1" applyAlignment="1">
      <alignment horizontal="center" vertical="top" wrapText="1"/>
    </xf>
    <xf numFmtId="39" fontId="26" fillId="5" borderId="11" xfId="11" applyNumberFormat="1" applyFont="1" applyFill="1" applyBorder="1" applyAlignment="1">
      <alignment horizontal="center" vertical="top" wrapText="1"/>
    </xf>
    <xf numFmtId="39" fontId="26" fillId="5" borderId="18" xfId="11" applyNumberFormat="1" applyFont="1" applyFill="1" applyBorder="1" applyAlignment="1">
      <alignment horizontal="center" vertical="top" wrapText="1"/>
    </xf>
    <xf numFmtId="39" fontId="26" fillId="5" borderId="8" xfId="11" applyNumberFormat="1" applyFont="1" applyFill="1" applyBorder="1" applyAlignment="1">
      <alignment horizontal="center" vertical="top" wrapText="1"/>
    </xf>
    <xf numFmtId="39" fontId="26" fillId="5" borderId="9" xfId="11" applyNumberFormat="1" applyFont="1" applyFill="1" applyBorder="1" applyAlignment="1">
      <alignment horizontal="center" vertical="top" wrapText="1"/>
    </xf>
    <xf numFmtId="39" fontId="12" fillId="5" borderId="12" xfId="11" applyNumberFormat="1" applyFont="1" applyFill="1" applyBorder="1" applyAlignment="1">
      <alignment horizontal="left" wrapText="1" indent="1"/>
    </xf>
    <xf numFmtId="39" fontId="12" fillId="5" borderId="0" xfId="11" applyNumberFormat="1" applyFont="1" applyFill="1" applyBorder="1" applyAlignment="1">
      <alignment horizontal="left" wrapText="1" indent="1"/>
    </xf>
    <xf numFmtId="0" fontId="8" fillId="0" borderId="0" xfId="0" applyFont="1" applyFill="1" applyBorder="1" applyAlignment="1">
      <alignment horizontal="left" wrapText="1" indent="2"/>
    </xf>
    <xf numFmtId="0" fontId="8" fillId="0" borderId="16" xfId="0" applyFont="1" applyFill="1" applyBorder="1" applyAlignment="1">
      <alignment horizontal="left" wrapText="1" indent="2"/>
    </xf>
    <xf numFmtId="0" fontId="15" fillId="3" borderId="6" xfId="11" applyFont="1" applyFill="1" applyBorder="1" applyAlignment="1">
      <alignment horizontal="center"/>
    </xf>
    <xf numFmtId="0" fontId="15" fillId="3" borderId="14" xfId="11" applyFont="1" applyFill="1" applyBorder="1" applyAlignment="1">
      <alignment horizontal="center"/>
    </xf>
    <xf numFmtId="39" fontId="28" fillId="5" borderId="2" xfId="11" applyNumberFormat="1" applyFont="1" applyFill="1" applyBorder="1" applyAlignment="1">
      <alignment horizontal="left" indent="1"/>
    </xf>
    <xf numFmtId="0" fontId="39" fillId="0" borderId="3" xfId="0" applyFont="1" applyBorder="1" applyAlignment="1">
      <alignment horizontal="left" indent="1"/>
    </xf>
    <xf numFmtId="0" fontId="39" fillId="0" borderId="4" xfId="0" applyFont="1" applyBorder="1" applyAlignment="1">
      <alignment horizontal="left" indent="1"/>
    </xf>
    <xf numFmtId="0" fontId="0" fillId="0" borderId="3" xfId="0" applyBorder="1" applyAlignment="1">
      <alignment horizontal="left" indent="2"/>
    </xf>
    <xf numFmtId="0" fontId="0" fillId="0" borderId="4" xfId="0" applyBorder="1" applyAlignment="1">
      <alignment horizontal="left" indent="2"/>
    </xf>
    <xf numFmtId="0" fontId="16" fillId="0" borderId="2" xfId="0" applyFont="1" applyFill="1" applyBorder="1" applyAlignment="1">
      <alignment horizontal="left" vertical="center" indent="3"/>
    </xf>
    <xf numFmtId="0" fontId="0" fillId="0" borderId="3" xfId="0" applyBorder="1" applyAlignment="1">
      <alignment horizontal="left" vertical="center"/>
    </xf>
    <xf numFmtId="0" fontId="16" fillId="0" borderId="62" xfId="0" applyFont="1" applyFill="1" applyBorder="1" applyAlignment="1">
      <alignment horizontal="left" vertical="center" indent="3"/>
    </xf>
    <xf numFmtId="0" fontId="0" fillId="0" borderId="63" xfId="0" applyBorder="1" applyAlignment="1">
      <alignment horizontal="left" vertical="center"/>
    </xf>
    <xf numFmtId="0" fontId="16" fillId="0" borderId="12" xfId="0" applyFont="1" applyFill="1" applyBorder="1" applyAlignment="1">
      <alignment horizontal="left" vertical="center" indent="3"/>
    </xf>
    <xf numFmtId="0" fontId="0" fillId="0" borderId="0" xfId="0" applyAlignment="1">
      <alignment horizontal="left" vertical="center"/>
    </xf>
    <xf numFmtId="0" fontId="16" fillId="0" borderId="12" xfId="0" applyFont="1" applyFill="1" applyBorder="1" applyAlignment="1">
      <alignment horizontal="left" vertical="center" indent="4"/>
    </xf>
    <xf numFmtId="0" fontId="16" fillId="0" borderId="8" xfId="0" applyFont="1" applyFill="1" applyBorder="1" applyAlignment="1">
      <alignment horizontal="left" vertical="center" indent="4"/>
    </xf>
    <xf numFmtId="0" fontId="0" fillId="0" borderId="9" xfId="0" applyBorder="1" applyAlignment="1">
      <alignment horizontal="left" vertical="center"/>
    </xf>
    <xf numFmtId="0" fontId="16" fillId="0" borderId="62" xfId="0" applyFont="1" applyFill="1" applyBorder="1" applyAlignment="1">
      <alignment horizontal="left" vertical="center" indent="2"/>
    </xf>
    <xf numFmtId="0" fontId="0" fillId="0" borderId="63" xfId="0" applyBorder="1" applyAlignment="1">
      <alignment horizontal="left" vertical="center" indent="2"/>
    </xf>
    <xf numFmtId="0" fontId="0" fillId="0" borderId="0" xfId="0" applyAlignment="1">
      <alignment horizontal="left" vertical="center" indent="4"/>
    </xf>
    <xf numFmtId="39" fontId="11" fillId="5" borderId="0" xfId="11" applyNumberFormat="1" applyFont="1" applyFill="1" applyAlignment="1">
      <alignment horizontal="center"/>
    </xf>
    <xf numFmtId="0" fontId="16" fillId="0" borderId="8" xfId="0" applyFont="1" applyFill="1" applyBorder="1" applyAlignment="1">
      <alignment horizontal="left" vertical="center" indent="5"/>
    </xf>
    <xf numFmtId="0" fontId="0" fillId="0" borderId="9" xfId="0" applyBorder="1" applyAlignment="1">
      <alignment horizontal="left" vertical="center" indent="5"/>
    </xf>
    <xf numFmtId="0" fontId="0" fillId="0" borderId="0" xfId="0" applyBorder="1" applyAlignment="1">
      <alignment horizontal="left" vertical="center" indent="3"/>
    </xf>
    <xf numFmtId="0" fontId="0" fillId="0" borderId="0" xfId="0" applyAlignment="1">
      <alignment horizontal="left" vertical="center" indent="3"/>
    </xf>
    <xf numFmtId="0" fontId="16" fillId="0" borderId="12" xfId="0" applyFont="1" applyFill="1" applyBorder="1" applyAlignment="1">
      <alignment horizontal="left" vertical="center" indent="5"/>
    </xf>
    <xf numFmtId="0" fontId="0" fillId="0" borderId="0" xfId="0" applyAlignment="1">
      <alignment horizontal="left" vertical="center" indent="5"/>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16" fillId="0" borderId="15" xfId="0" applyFont="1" applyFill="1" applyBorder="1" applyAlignment="1">
      <alignment horizontal="left" vertical="center" indent="3"/>
    </xf>
    <xf numFmtId="0" fontId="0" fillId="0" borderId="13" xfId="0" applyBorder="1" applyAlignment="1">
      <alignment horizontal="left" vertical="center" indent="3"/>
    </xf>
    <xf numFmtId="0" fontId="7" fillId="0" borderId="0" xfId="0" applyFont="1" applyFill="1" applyBorder="1" applyAlignment="1">
      <alignment horizontal="left" vertical="center" indent="1"/>
    </xf>
    <xf numFmtId="0" fontId="8" fillId="0" borderId="0" xfId="0" applyFont="1" applyFill="1" applyBorder="1" applyAlignment="1">
      <alignment horizontal="left" vertical="center" indent="2"/>
    </xf>
    <xf numFmtId="0" fontId="8" fillId="0" borderId="16" xfId="0" applyFont="1" applyFill="1" applyBorder="1" applyAlignment="1">
      <alignment horizontal="left" vertical="center" indent="2"/>
    </xf>
    <xf numFmtId="0" fontId="16" fillId="2" borderId="2" xfId="0" applyFont="1" applyFill="1" applyBorder="1" applyAlignment="1">
      <alignment horizontal="left" vertical="center" indent="1"/>
    </xf>
    <xf numFmtId="0" fontId="16" fillId="2" borderId="3" xfId="0" applyFont="1" applyFill="1" applyBorder="1" applyAlignment="1">
      <alignment horizontal="left" vertical="center" indent="1"/>
    </xf>
    <xf numFmtId="0" fontId="16" fillId="2" borderId="4" xfId="0" applyFont="1" applyFill="1" applyBorder="1" applyAlignment="1">
      <alignment horizontal="left" vertical="center" indent="1"/>
    </xf>
    <xf numFmtId="39" fontId="24" fillId="0" borderId="15" xfId="11" applyNumberFormat="1" applyFont="1" applyFill="1" applyBorder="1" applyAlignment="1">
      <alignment horizontal="left" vertical="center" wrapText="1" indent="1"/>
    </xf>
    <xf numFmtId="39" fontId="24" fillId="0" borderId="13" xfId="11" applyNumberFormat="1" applyFont="1" applyFill="1" applyBorder="1" applyAlignment="1">
      <alignment horizontal="left" vertical="center" wrapText="1" indent="1"/>
    </xf>
    <xf numFmtId="39" fontId="24" fillId="0" borderId="5" xfId="11" applyNumberFormat="1" applyFont="1" applyFill="1" applyBorder="1" applyAlignment="1">
      <alignment horizontal="left" vertical="center" wrapText="1" indent="1"/>
    </xf>
    <xf numFmtId="0" fontId="42" fillId="0" borderId="12" xfId="0" applyFont="1" applyFill="1" applyBorder="1" applyAlignment="1">
      <alignment horizontal="left" vertical="center" wrapText="1" indent="1"/>
    </xf>
    <xf numFmtId="0" fontId="42" fillId="0" borderId="0" xfId="0" applyFont="1" applyFill="1" applyBorder="1" applyAlignment="1">
      <alignment horizontal="left" vertical="center" wrapText="1" indent="1"/>
    </xf>
    <xf numFmtId="39" fontId="2" fillId="5" borderId="0" xfId="11" applyNumberFormat="1" applyFont="1" applyFill="1" applyBorder="1" applyAlignment="1">
      <alignment horizontal="left"/>
    </xf>
    <xf numFmtId="39" fontId="15" fillId="5" borderId="12" xfId="11" applyNumberFormat="1" applyFont="1" applyFill="1" applyBorder="1" applyAlignment="1">
      <alignment horizontal="left" wrapText="1" indent="2"/>
    </xf>
    <xf numFmtId="39" fontId="15" fillId="5" borderId="0" xfId="11" applyNumberFormat="1" applyFont="1" applyFill="1" applyBorder="1" applyAlignment="1">
      <alignment horizontal="left" wrapText="1" indent="2"/>
    </xf>
    <xf numFmtId="39" fontId="15" fillId="5" borderId="16" xfId="11" applyNumberFormat="1" applyFont="1" applyFill="1" applyBorder="1" applyAlignment="1">
      <alignment horizontal="left" wrapText="1" indent="2"/>
    </xf>
    <xf numFmtId="39" fontId="14" fillId="2" borderId="2" xfId="11" applyNumberFormat="1" applyFont="1" applyFill="1" applyBorder="1" applyAlignment="1">
      <alignment horizontal="left" vertical="center" indent="1"/>
    </xf>
    <xf numFmtId="0" fontId="0" fillId="0" borderId="3" xfId="0" applyBorder="1" applyAlignment="1">
      <alignment horizontal="left" vertical="center" indent="1"/>
    </xf>
    <xf numFmtId="0" fontId="0" fillId="0" borderId="4" xfId="0" applyBorder="1" applyAlignment="1">
      <alignment horizontal="left" vertical="center" indent="1"/>
    </xf>
    <xf numFmtId="0" fontId="13" fillId="0" borderId="3" xfId="0" applyFont="1" applyBorder="1" applyAlignment="1">
      <alignment horizontal="left" vertical="center" indent="2"/>
    </xf>
    <xf numFmtId="0" fontId="13" fillId="0" borderId="4" xfId="0" applyFont="1" applyBorder="1" applyAlignment="1">
      <alignment horizontal="left" vertical="center" indent="2"/>
    </xf>
    <xf numFmtId="39" fontId="15" fillId="5" borderId="12" xfId="11" applyNumberFormat="1" applyFont="1" applyFill="1" applyBorder="1" applyAlignment="1">
      <alignment horizontal="left" vertical="top" wrapText="1" indent="4"/>
    </xf>
    <xf numFmtId="39" fontId="15" fillId="5" borderId="0" xfId="11" applyNumberFormat="1" applyFont="1" applyFill="1" applyBorder="1" applyAlignment="1">
      <alignment horizontal="left" vertical="top" wrapText="1" indent="4"/>
    </xf>
    <xf numFmtId="39" fontId="15" fillId="5" borderId="16" xfId="11" applyNumberFormat="1" applyFont="1" applyFill="1" applyBorder="1" applyAlignment="1">
      <alignment horizontal="left" vertical="top" wrapText="1" indent="4"/>
    </xf>
    <xf numFmtId="39" fontId="12" fillId="5" borderId="12" xfId="11" applyNumberFormat="1" applyFont="1" applyFill="1" applyBorder="1" applyAlignment="1">
      <alignment horizontal="left" wrapText="1"/>
    </xf>
    <xf numFmtId="39" fontId="12" fillId="5" borderId="0" xfId="11" applyNumberFormat="1" applyFont="1" applyFill="1" applyBorder="1" applyAlignment="1">
      <alignment horizontal="left" wrapText="1"/>
    </xf>
    <xf numFmtId="39" fontId="12" fillId="5" borderId="15" xfId="11" applyNumberFormat="1" applyFont="1" applyFill="1" applyBorder="1" applyAlignment="1">
      <alignment horizontal="left" wrapText="1" indent="1"/>
    </xf>
    <xf numFmtId="39" fontId="12" fillId="5" borderId="13" xfId="11" applyNumberFormat="1" applyFont="1" applyFill="1" applyBorder="1" applyAlignment="1">
      <alignment horizontal="left" wrapText="1" indent="1"/>
    </xf>
    <xf numFmtId="0" fontId="16" fillId="0" borderId="0" xfId="0" applyFont="1" applyFill="1" applyBorder="1" applyAlignment="1">
      <alignment horizontal="left" vertical="center" indent="5"/>
    </xf>
    <xf numFmtId="0" fontId="38" fillId="0" borderId="3" xfId="0" applyFont="1" applyBorder="1" applyAlignment="1">
      <alignment horizontal="left" vertical="center" indent="2"/>
    </xf>
    <xf numFmtId="0" fontId="38" fillId="0" borderId="66" xfId="0" applyFont="1" applyBorder="1" applyAlignment="1">
      <alignment horizontal="left" vertical="center" indent="2"/>
    </xf>
    <xf numFmtId="0" fontId="16" fillId="0" borderId="0" xfId="0" applyFont="1" applyFill="1" applyBorder="1" applyAlignment="1">
      <alignment horizontal="left" vertical="center" indent="4"/>
    </xf>
    <xf numFmtId="0" fontId="13" fillId="0" borderId="15" xfId="0" applyFont="1" applyFill="1" applyBorder="1" applyAlignment="1">
      <alignment horizontal="left" vertical="center" indent="2"/>
    </xf>
    <xf numFmtId="0" fontId="13" fillId="0" borderId="13" xfId="0" applyFont="1" applyFill="1" applyBorder="1" applyAlignment="1">
      <alignment horizontal="left" vertical="center" indent="2"/>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7" fillId="2" borderId="4" xfId="0" applyFont="1" applyFill="1" applyBorder="1" applyAlignment="1">
      <alignment horizontal="left" vertical="center" indent="1"/>
    </xf>
    <xf numFmtId="0" fontId="16" fillId="0" borderId="6" xfId="0" applyFont="1" applyFill="1" applyBorder="1" applyAlignment="1">
      <alignment horizontal="left" vertical="center" indent="1"/>
    </xf>
    <xf numFmtId="0" fontId="16" fillId="0" borderId="15" xfId="0" applyFont="1" applyFill="1" applyBorder="1" applyAlignment="1">
      <alignment horizontal="left" vertical="center" indent="1"/>
    </xf>
    <xf numFmtId="7" fontId="13" fillId="3" borderId="46" xfId="10" applyNumberFormat="1" applyFont="1" applyFill="1" applyBorder="1" applyAlignment="1">
      <alignment horizontal="center" vertical="center"/>
    </xf>
    <xf numFmtId="7" fontId="13" fillId="3" borderId="53" xfId="10" applyNumberFormat="1" applyFont="1" applyFill="1" applyBorder="1" applyAlignment="1">
      <alignment horizontal="center" vertical="center"/>
    </xf>
    <xf numFmtId="0" fontId="13" fillId="3" borderId="45" xfId="0" applyFont="1" applyFill="1" applyBorder="1" applyAlignment="1">
      <alignment horizontal="center" vertical="center"/>
    </xf>
    <xf numFmtId="0" fontId="13" fillId="3" borderId="53" xfId="0" applyFont="1" applyFill="1" applyBorder="1" applyAlignment="1">
      <alignment horizontal="center" vertical="center"/>
    </xf>
    <xf numFmtId="0" fontId="13" fillId="0" borderId="3" xfId="0" applyFont="1" applyFill="1" applyBorder="1" applyAlignment="1">
      <alignment horizontal="left" vertical="center" indent="3"/>
    </xf>
    <xf numFmtId="0" fontId="16" fillId="5" borderId="2" xfId="0" applyFont="1" applyFill="1" applyBorder="1" applyAlignment="1">
      <alignment horizontal="left" vertical="center" indent="2"/>
    </xf>
    <xf numFmtId="0" fontId="16" fillId="5" borderId="3" xfId="0" applyFont="1" applyFill="1" applyBorder="1" applyAlignment="1">
      <alignment horizontal="left" vertical="center" indent="2"/>
    </xf>
    <xf numFmtId="0" fontId="13" fillId="0" borderId="2" xfId="0" applyNumberFormat="1" applyFont="1" applyFill="1" applyBorder="1" applyAlignment="1">
      <alignment horizontal="left" vertical="center" indent="2"/>
    </xf>
    <xf numFmtId="0" fontId="13" fillId="0" borderId="3" xfId="0" applyNumberFormat="1" applyFont="1" applyFill="1" applyBorder="1" applyAlignment="1">
      <alignment horizontal="left" vertical="center" indent="2"/>
    </xf>
    <xf numFmtId="0" fontId="13" fillId="0" borderId="4" xfId="0" applyNumberFormat="1" applyFont="1" applyFill="1" applyBorder="1" applyAlignment="1">
      <alignment horizontal="left" vertical="center" indent="2"/>
    </xf>
    <xf numFmtId="0" fontId="16" fillId="0" borderId="15" xfId="0" applyFont="1" applyFill="1" applyBorder="1" applyAlignment="1">
      <alignment horizontal="left" vertical="center" indent="2"/>
    </xf>
    <xf numFmtId="0" fontId="16" fillId="0" borderId="13" xfId="0" applyFont="1" applyFill="1" applyBorder="1" applyAlignment="1">
      <alignment horizontal="left" vertical="center" indent="2"/>
    </xf>
    <xf numFmtId="0" fontId="38" fillId="0" borderId="13" xfId="0" applyFont="1" applyBorder="1" applyAlignment="1">
      <alignment horizontal="left" vertical="center" indent="2"/>
    </xf>
    <xf numFmtId="0" fontId="38" fillId="0" borderId="5" xfId="0" applyFont="1" applyBorder="1" applyAlignment="1">
      <alignment horizontal="left" vertical="center" indent="2"/>
    </xf>
    <xf numFmtId="0" fontId="16" fillId="0" borderId="2" xfId="0" applyFont="1" applyFill="1" applyBorder="1" applyAlignment="1">
      <alignment horizontal="left" vertical="center" indent="2"/>
    </xf>
    <xf numFmtId="0" fontId="23" fillId="2" borderId="45"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47" xfId="0" applyFont="1" applyFill="1" applyBorder="1" applyAlignment="1">
      <alignment horizontal="center" vertical="center" wrapText="1"/>
    </xf>
    <xf numFmtId="44" fontId="28" fillId="0" borderId="15" xfId="10" applyNumberFormat="1" applyFont="1" applyFill="1" applyBorder="1" applyAlignment="1">
      <alignment horizontal="center" vertical="center" wrapText="1"/>
    </xf>
    <xf numFmtId="44" fontId="28" fillId="0" borderId="5" xfId="10" applyNumberFormat="1" applyFont="1" applyFill="1" applyBorder="1" applyAlignment="1">
      <alignment horizontal="center" vertical="center" wrapText="1"/>
    </xf>
    <xf numFmtId="7" fontId="13" fillId="3" borderId="52" xfId="9" applyNumberFormat="1" applyFont="1" applyFill="1" applyBorder="1" applyAlignment="1">
      <alignment horizontal="center" vertical="center"/>
    </xf>
    <xf numFmtId="7" fontId="13" fillId="3" borderId="33" xfId="9" applyNumberFormat="1" applyFont="1" applyFill="1" applyBorder="1" applyAlignment="1">
      <alignment horizontal="center" vertical="center"/>
    </xf>
    <xf numFmtId="7" fontId="13" fillId="3" borderId="2" xfId="9" applyNumberFormat="1" applyFont="1" applyFill="1" applyBorder="1" applyAlignment="1">
      <alignment horizontal="center" vertical="center"/>
    </xf>
    <xf numFmtId="7" fontId="13" fillId="3" borderId="4" xfId="9" applyNumberFormat="1" applyFont="1" applyFill="1" applyBorder="1" applyAlignment="1">
      <alignment horizontal="center" vertical="center"/>
    </xf>
    <xf numFmtId="0" fontId="29" fillId="0" borderId="0" xfId="0" applyFont="1" applyFill="1" applyBorder="1" applyAlignment="1">
      <alignment horizontal="right" vertical="center"/>
    </xf>
    <xf numFmtId="0" fontId="12" fillId="0" borderId="60" xfId="0" applyFont="1" applyFill="1" applyBorder="1" applyAlignment="1">
      <alignment horizontal="center" vertical="center" wrapText="1"/>
    </xf>
    <xf numFmtId="0" fontId="12" fillId="0" borderId="73" xfId="0" applyFont="1" applyFill="1" applyBorder="1" applyAlignment="1">
      <alignment horizontal="center" vertical="center" wrapText="1"/>
    </xf>
    <xf numFmtId="0" fontId="12" fillId="0" borderId="61" xfId="0" applyFont="1" applyFill="1" applyBorder="1" applyAlignment="1">
      <alignment horizontal="center" vertical="center" wrapText="1"/>
    </xf>
    <xf numFmtId="0" fontId="13" fillId="0" borderId="4" xfId="0" applyFont="1" applyFill="1" applyBorder="1" applyAlignment="1">
      <alignment horizontal="left" vertical="center" indent="3"/>
    </xf>
    <xf numFmtId="0" fontId="16" fillId="0" borderId="2" xfId="0" applyFont="1" applyFill="1" applyBorder="1" applyAlignment="1">
      <alignment horizontal="left" vertical="center" indent="4"/>
    </xf>
    <xf numFmtId="0" fontId="16" fillId="0" borderId="3" xfId="0" applyFont="1" applyFill="1" applyBorder="1" applyAlignment="1">
      <alignment horizontal="left" vertical="center" indent="4"/>
    </xf>
    <xf numFmtId="0" fontId="16" fillId="0" borderId="4" xfId="0" applyFont="1" applyFill="1" applyBorder="1" applyAlignment="1">
      <alignment horizontal="left" vertical="center" indent="4"/>
    </xf>
    <xf numFmtId="0" fontId="38" fillId="0" borderId="3" xfId="0" applyFont="1" applyBorder="1" applyAlignment="1">
      <alignment horizontal="left" vertical="center" indent="3"/>
    </xf>
    <xf numFmtId="0" fontId="38" fillId="0" borderId="4" xfId="0" applyFont="1" applyBorder="1" applyAlignment="1">
      <alignment horizontal="left" vertical="center" indent="3"/>
    </xf>
    <xf numFmtId="0" fontId="38" fillId="0" borderId="4" xfId="0" applyFont="1" applyBorder="1" applyAlignment="1">
      <alignment horizontal="left" vertical="center" indent="2"/>
    </xf>
    <xf numFmtId="7" fontId="13" fillId="3" borderId="39" xfId="9" applyNumberFormat="1" applyFont="1" applyFill="1" applyBorder="1" applyAlignment="1">
      <alignment horizontal="center" vertical="center"/>
    </xf>
    <xf numFmtId="7" fontId="13" fillId="3" borderId="43" xfId="9" applyNumberFormat="1" applyFont="1" applyFill="1" applyBorder="1" applyAlignment="1">
      <alignment horizontal="center" vertical="center"/>
    </xf>
    <xf numFmtId="0" fontId="28" fillId="0" borderId="2" xfId="0" applyFont="1" applyFill="1" applyBorder="1" applyAlignment="1">
      <alignment horizontal="left" vertical="center" wrapText="1" indent="2"/>
    </xf>
    <xf numFmtId="0" fontId="28" fillId="0" borderId="3" xfId="0" applyFont="1" applyFill="1" applyBorder="1" applyAlignment="1">
      <alignment horizontal="left" vertical="center" wrapText="1" indent="2"/>
    </xf>
    <xf numFmtId="0" fontId="28" fillId="0" borderId="4" xfId="0" applyFont="1" applyFill="1" applyBorder="1" applyAlignment="1">
      <alignment horizontal="left" vertical="center" wrapText="1" indent="2"/>
    </xf>
    <xf numFmtId="0" fontId="16" fillId="0" borderId="12" xfId="0" applyFont="1" applyFill="1" applyBorder="1" applyAlignment="1">
      <alignment horizontal="left" vertical="center" indent="1"/>
    </xf>
    <xf numFmtId="0" fontId="16" fillId="0" borderId="0" xfId="0" applyFont="1" applyFill="1" applyBorder="1" applyAlignment="1">
      <alignment horizontal="left" vertical="center" indent="1"/>
    </xf>
    <xf numFmtId="0" fontId="16" fillId="0" borderId="75" xfId="0" applyFont="1" applyFill="1" applyBorder="1" applyAlignment="1">
      <alignment horizontal="left" vertical="center" indent="3"/>
    </xf>
    <xf numFmtId="0" fontId="16" fillId="0" borderId="76" xfId="0" applyFont="1" applyFill="1" applyBorder="1" applyAlignment="1">
      <alignment horizontal="left" vertical="center" indent="3"/>
    </xf>
    <xf numFmtId="0" fontId="16" fillId="0" borderId="15"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3" xfId="0" applyFont="1" applyFill="1" applyBorder="1" applyAlignment="1">
      <alignment horizontal="left" vertical="center" indent="2"/>
    </xf>
    <xf numFmtId="0" fontId="16" fillId="0" borderId="4" xfId="0" applyFont="1" applyFill="1" applyBorder="1" applyAlignment="1">
      <alignment horizontal="left" vertical="center" indent="2"/>
    </xf>
    <xf numFmtId="0" fontId="16" fillId="0" borderId="6" xfId="0" applyFont="1" applyFill="1" applyBorder="1" applyAlignment="1">
      <alignment horizontal="center" vertical="center"/>
    </xf>
    <xf numFmtId="0" fontId="13" fillId="3" borderId="46" xfId="0" applyFont="1" applyFill="1" applyBorder="1" applyAlignment="1">
      <alignment horizontal="center" vertical="center"/>
    </xf>
    <xf numFmtId="0" fontId="11" fillId="2" borderId="30" xfId="1" applyFont="1" applyFill="1" applyBorder="1" applyAlignment="1">
      <alignment horizontal="center"/>
    </xf>
    <xf numFmtId="0" fontId="11" fillId="2" borderId="31" xfId="1" applyFont="1" applyFill="1" applyBorder="1" applyAlignment="1">
      <alignment horizontal="center"/>
    </xf>
    <xf numFmtId="0" fontId="11" fillId="2" borderId="32" xfId="1" applyFont="1" applyFill="1" applyBorder="1" applyAlignment="1">
      <alignment horizontal="center"/>
    </xf>
    <xf numFmtId="0" fontId="23" fillId="2" borderId="12" xfId="0" applyFont="1" applyFill="1" applyBorder="1" applyAlignment="1">
      <alignment horizontal="center" vertical="center" wrapText="1"/>
    </xf>
    <xf numFmtId="0" fontId="23" fillId="2" borderId="0" xfId="0" applyFont="1" applyFill="1" applyBorder="1" applyAlignment="1">
      <alignment horizontal="center" vertical="center" wrapText="1"/>
    </xf>
  </cellXfs>
  <cellStyles count="12">
    <cellStyle name="Comma" xfId="9" builtinId="3"/>
    <cellStyle name="Comma 2" xfId="6"/>
    <cellStyle name="Currency" xfId="10" builtinId="4"/>
    <cellStyle name="Currency 2" xfId="2"/>
    <cellStyle name="Normal" xfId="0" builtinId="0"/>
    <cellStyle name="Normal 2" xfId="1"/>
    <cellStyle name="Normal 2 2" xfId="8"/>
    <cellStyle name="Normal 3" xfId="5"/>
    <cellStyle name="Normal 3 2" xfId="7"/>
    <cellStyle name="Normal 4" xfId="11"/>
    <cellStyle name="Percent" xfId="4" builtinId="5"/>
    <cellStyle name="Percent 2" xfId="3"/>
  </cellStyles>
  <dxfs count="16">
    <dxf>
      <font>
        <b val="0"/>
        <i val="0"/>
        <strike val="0"/>
        <condense val="0"/>
        <extend val="0"/>
        <outline val="0"/>
        <shadow val="0"/>
        <u val="none"/>
        <vertAlign val="baseline"/>
        <sz val="11"/>
        <color theme="1"/>
        <name val="Calibri"/>
        <scheme val="minor"/>
      </font>
      <numFmt numFmtId="164" formatCode="0.0%"/>
    </dxf>
    <dxf>
      <font>
        <b val="0"/>
        <i val="0"/>
        <strike val="0"/>
        <condense val="0"/>
        <extend val="0"/>
        <outline val="0"/>
        <shadow val="0"/>
        <u val="none"/>
        <vertAlign val="baseline"/>
        <sz val="11"/>
        <color theme="1"/>
        <name val="Calibri"/>
        <scheme val="minor"/>
      </font>
      <numFmt numFmtId="164" formatCode="0.0%"/>
    </dxf>
    <dxf>
      <font>
        <strike val="0"/>
        <outline val="0"/>
        <shadow val="0"/>
        <u val="none"/>
        <vertAlign val="baseline"/>
        <sz val="8"/>
        <name val="Arial"/>
        <scheme val="none"/>
      </font>
      <alignment vertical="center" textRotation="0" wrapText="1" indent="0" justifyLastLine="0" shrinkToFit="0" readingOrder="0"/>
      <border diagonalUp="0" diagonalDown="0">
        <left style="thin">
          <color rgb="FFBBC6D7"/>
        </left>
        <right style="thin">
          <color rgb="FFBBC6D7"/>
        </right>
        <top style="thin">
          <color rgb="FFBBC6D7"/>
        </top>
        <bottom style="thin">
          <color rgb="FFBBC6D7"/>
        </bottom>
      </border>
    </dxf>
    <dxf>
      <font>
        <strike val="0"/>
        <outline val="0"/>
        <shadow val="0"/>
        <u val="none"/>
        <vertAlign val="baseline"/>
        <sz val="8"/>
        <name val="Arial"/>
        <scheme val="none"/>
      </font>
      <alignment horizontal="center" vertical="center" textRotation="0" indent="0" justifyLastLine="0" shrinkToFit="0" readingOrder="0"/>
      <border diagonalUp="0" diagonalDown="0" outline="0">
        <left style="thin">
          <color rgb="FFBBC6D7"/>
        </left>
        <right style="thin">
          <color rgb="FFBBC6D7"/>
        </right>
        <top style="thin">
          <color rgb="FFBBC6D7"/>
        </top>
        <bottom style="thin">
          <color rgb="FFBBC6D7"/>
        </bottom>
      </border>
    </dxf>
    <dxf>
      <font>
        <b val="0"/>
        <i val="0"/>
        <strike val="0"/>
        <condense val="0"/>
        <extend val="0"/>
        <outline val="0"/>
        <shadow val="0"/>
        <u val="none"/>
        <vertAlign val="baseline"/>
        <sz val="8"/>
        <color auto="1"/>
        <name val="Arial"/>
        <scheme val="none"/>
      </font>
      <alignment horizontal="center" vertical="center" textRotation="0" wrapText="1" indent="0" justifyLastLine="0" shrinkToFit="0" readingOrder="0"/>
      <border diagonalUp="0" diagonalDown="0" outline="0">
        <left style="thin">
          <color rgb="FFBBC6D7"/>
        </left>
        <right style="thin">
          <color rgb="FFBBC6D7"/>
        </right>
        <top style="thin">
          <color rgb="FFBBC6D7"/>
        </top>
        <bottom style="thin">
          <color rgb="FFBBC6D7"/>
        </bottom>
      </border>
    </dxf>
    <dxf>
      <font>
        <b val="0"/>
        <i val="0"/>
        <strike val="0"/>
        <condense val="0"/>
        <extend val="0"/>
        <outline val="0"/>
        <shadow val="0"/>
        <u val="none"/>
        <vertAlign val="baseline"/>
        <sz val="8"/>
        <color theme="1"/>
        <name val="Arial"/>
        <scheme val="none"/>
      </font>
      <numFmt numFmtId="0" formatCode="General"/>
      <alignment horizontal="center" vertical="center" textRotation="0" wrapText="0" indent="0" justifyLastLine="0" shrinkToFit="0" readingOrder="0"/>
      <border diagonalUp="0" diagonalDown="0" outline="0">
        <left style="thin">
          <color rgb="FFBBC6D7"/>
        </left>
        <right style="thin">
          <color rgb="FFBBC6D7"/>
        </right>
        <top style="thin">
          <color rgb="FFBBC6D7"/>
        </top>
        <bottom style="thin">
          <color rgb="FFBBC6D7"/>
        </bottom>
      </border>
    </dxf>
    <dxf>
      <font>
        <strike val="0"/>
        <outline val="0"/>
        <shadow val="0"/>
        <u val="none"/>
        <vertAlign val="baseline"/>
        <sz val="8"/>
        <name val="Arial"/>
        <scheme val="none"/>
      </font>
      <numFmt numFmtId="0" formatCode="General"/>
      <alignment horizontal="left" vertical="center" textRotation="0" indent="0" justifyLastLine="0" shrinkToFit="0" readingOrder="0"/>
      <border diagonalUp="0" diagonalDown="0" outline="0">
        <left style="thin">
          <color rgb="FFBBC6D7"/>
        </left>
        <right style="thin">
          <color rgb="FFBBC6D7"/>
        </right>
        <top style="thin">
          <color rgb="FFBBC6D7"/>
        </top>
        <bottom style="thin">
          <color rgb="FFBBC6D7"/>
        </bottom>
      </border>
    </dxf>
    <dxf>
      <font>
        <b val="0"/>
        <i val="0"/>
        <strike val="0"/>
        <condense val="0"/>
        <extend val="0"/>
        <outline val="0"/>
        <shadow val="0"/>
        <u val="none"/>
        <vertAlign val="baseline"/>
        <sz val="8"/>
        <color auto="1"/>
        <name val="Arial"/>
        <scheme val="none"/>
      </font>
      <numFmt numFmtId="30" formatCode="@"/>
      <alignment horizontal="left" vertical="center" textRotation="0" wrapText="0" indent="0" justifyLastLine="0" shrinkToFit="0" readingOrder="0"/>
      <border diagonalUp="0" diagonalDown="0" outline="0">
        <left/>
        <right style="thin">
          <color rgb="FFBBC6D7"/>
        </right>
        <top style="thin">
          <color rgb="FFBBC6D7"/>
        </top>
        <bottom style="thin">
          <color rgb="FFBBC6D7"/>
        </bottom>
      </border>
    </dxf>
    <dxf>
      <border>
        <top style="thin">
          <color rgb="FFBBC6D7"/>
        </top>
      </border>
    </dxf>
    <dxf>
      <border diagonalUp="0" diagonalDown="0">
        <left style="thin">
          <color rgb="FFBBC6D7"/>
        </left>
        <right style="thin">
          <color rgb="FFBBC6D7"/>
        </right>
        <top style="thin">
          <color rgb="FFBBC6D7"/>
        </top>
        <bottom style="thin">
          <color rgb="FFBBC6D7"/>
        </bottom>
      </border>
    </dxf>
    <dxf>
      <font>
        <strike val="0"/>
        <outline val="0"/>
        <shadow val="0"/>
        <u val="none"/>
        <vertAlign val="baseline"/>
        <sz val="8"/>
        <name val="Arial"/>
        <scheme val="none"/>
      </font>
      <alignment vertical="center" textRotation="0" indent="0" justifyLastLine="0" shrinkToFit="0" readingOrder="0"/>
    </dxf>
    <dxf>
      <border>
        <bottom style="thin">
          <color rgb="FFBBC6D7"/>
        </bottom>
      </border>
    </dxf>
    <dxf>
      <font>
        <strike val="0"/>
        <outline val="0"/>
        <shadow val="0"/>
        <u val="none"/>
        <vertAlign val="baseline"/>
        <color auto="1"/>
      </font>
      <fill>
        <patternFill patternType="solid">
          <fgColor indexed="64"/>
          <bgColor rgb="FFDAE8F2"/>
        </patternFill>
      </fill>
      <alignment vertical="center" textRotation="0" indent="0" justifyLastLine="0" shrinkToFit="0" readingOrder="0"/>
      <border diagonalUp="0" diagonalDown="0" outline="0">
        <left style="thin">
          <color rgb="FFBBC6D7"/>
        </left>
        <right style="thin">
          <color rgb="FFBBC6D7"/>
        </right>
        <top/>
        <bottom/>
      </border>
    </dxf>
    <dxf>
      <fill>
        <patternFill>
          <bgColor rgb="FFFFFF99"/>
        </patternFill>
      </fill>
    </dxf>
    <dxf>
      <fill>
        <patternFill>
          <bgColor rgb="FFFFFF99"/>
        </patternFill>
      </fill>
    </dxf>
    <dxf>
      <fill>
        <patternFill>
          <bgColor theme="0" tint="-4.9989318521683403E-2"/>
        </patternFill>
      </fill>
    </dxf>
  </dxfs>
  <tableStyles count="1" defaultTableStyle="TableStyleMedium2" defaultPivotStyle="PivotStyleLight16">
    <tableStyle name="PivotTable Style 1" table="0" count="1">
      <tableStyleElement type="wholeTable" dxfId="15"/>
    </tableStyle>
  </tableStyles>
  <colors>
    <mruColors>
      <color rgb="FFE3E4F5"/>
      <color rgb="FFD3EAFD"/>
      <color rgb="FFD1EFFF"/>
      <color rgb="FFE2F1FE"/>
      <color rgb="FFE1F4FF"/>
      <color rgb="FFE1F5F7"/>
      <color rgb="FFECEDF8"/>
      <color rgb="FFE3E9FD"/>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5</xdr:col>
      <xdr:colOff>457200</xdr:colOff>
      <xdr:row>0</xdr:row>
      <xdr:rowOff>0</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19050" y="0"/>
          <a:ext cx="1095375" cy="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ellydr\Local%20Settings\Temporary%20Internet%20Files\OLK1F\Rates%20and%20Budgets\QC%20rates%20for%20NHLBI%20RFP-spring%202006-for%20V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mptroller\Danielle\Service%20Centers\FY10%20Final%20Schedules\4755_FY10%20Packag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dmin\Finance\CORES\Vector\Rate%20Development%20Schedule\In%20Development%20FY06-07\FY06-07%20VECTOR%20CORE%20RATE%20DEVELOPMEN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dmin\Finance\CORES%20PBM%20Schedules\QC\Rate%20Development%20Schedule\FY2005%20In%20Process%20Rates%20-%20QC%2008-23-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dmin\Finance\CORES%20PBM%20Schedules\QC\Rate%20Development%20Schedule\FY2005%20In%20Process%20Rates%20-%20QC%2009-01-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30.91.181.218\ihgt\Groups\Admin\Finance\CORES%20PBM%20Schedules\QC\Rate%20Development%20Schedule\FY2003%20Rate%20Development%20Schedules%20-%20QC%20FINAL%20w-o%20CD.121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Direct Labor"/>
      <sheetName val="Proposed Rates"/>
      <sheetName val="Projected Billings"/>
      <sheetName val="Gen Supplies"/>
      <sheetName val="Service Contracts"/>
      <sheetName val="Depreciation"/>
      <sheetName val="G&amp;A"/>
      <sheetName val="Development"/>
      <sheetName val="IT"/>
      <sheetName val="AAV Genome Titration"/>
      <sheetName val="AAV IC Assay Sample"/>
      <sheetName val="SDS-Coomassie "/>
      <sheetName val="AD-RCA Assay "/>
      <sheetName val="Biodistribution"/>
      <sheetName val="Bio w-o DNA ext 1-10 samples"/>
      <sheetName val="Bio w-o DNA ext 11-20 samples"/>
      <sheetName val="Bio with DNA ext 5 samples"/>
      <sheetName val="Bio with DNA ext 6-10 samples"/>
      <sheetName val="Bio with DNA ext 11-20 samples"/>
      <sheetName val="RNA Bio w ext and quant - 20 s"/>
      <sheetName val="RNA Bio w ext and quant - 37 s"/>
      <sheetName val="RNA Bio w ext - 20 samples"/>
      <sheetName val="RNA Bio w ext - 37 samples"/>
      <sheetName val="AD-DNA Structure "/>
      <sheetName val="Endotoxin"/>
      <sheetName val="Sterility "/>
      <sheetName val="TCID50 Per Sample"/>
      <sheetName val="Lenti DNA"/>
      <sheetName val="Adeno Titration - Trans "/>
      <sheetName val="Retro Titration - Trans "/>
      <sheetName val="Adeno Potency "/>
      <sheetName val="Lenti RCA P24 ELISA"/>
      <sheetName val="P24 ELISA"/>
      <sheetName val="AAV RCA Assay"/>
      <sheetName val="SDS-Silver "/>
      <sheetName val="AD-Plaque"/>
    </sheetNames>
    <sheetDataSet>
      <sheetData sheetId="0"/>
      <sheetData sheetId="1">
        <row r="26">
          <cell r="H26">
            <v>6278.4</v>
          </cell>
        </row>
      </sheetData>
      <sheetData sheetId="2"/>
      <sheetData sheetId="3"/>
      <sheetData sheetId="4"/>
      <sheetData sheetId="5"/>
      <sheetData sheetId="6"/>
      <sheetData sheetId="7">
        <row r="44">
          <cell r="J44">
            <v>12.604375178389398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Direct Labor"/>
      <sheetName val="Rates and Projected Billings"/>
      <sheetName val="FY10 Budget"/>
      <sheetName val="Gen Lab Supplies"/>
      <sheetName val="Service Contracts"/>
      <sheetName val="Depreciation"/>
      <sheetName val="G&amp;A"/>
      <sheetName val="Development"/>
      <sheetName val="Spleen and Lympy Node Lymph Iso"/>
      <sheetName val="Nab to wt AdV 1 Samp"/>
      <sheetName val="Nab to wt AdV Addtl Samples"/>
      <sheetName val="NAB to AAV 1"/>
      <sheetName val="NAB to AAV 2"/>
      <sheetName val="NAB to AdV 1"/>
      <sheetName val="NAB to AdV 2"/>
      <sheetName val="Cell Exp  Culture IFNy Elisp V"/>
      <sheetName val="Cell Exp  Culture IFNy Elis P"/>
      <sheetName val="IFNy Elispot VS"/>
      <sheetName val="IFNy Elispot PS"/>
      <sheetName val="IFNy Elispot VS &amp; PS"/>
      <sheetName val="IFNy Elispot VS Additional Samp"/>
      <sheetName val="IFNy Elispot PS Additional "/>
      <sheetName val="IFNy Elispot PS &amp; VS Addition  "/>
      <sheetName val="ICS 5 Colors VS 1 Sample"/>
      <sheetName val="ICS 5 Colors VS Addid Sam"/>
      <sheetName val="ICS 5 Colors PS "/>
      <sheetName val="ICS 5 Colors PS Addit Sam "/>
      <sheetName val="PBMC Isolation One Sample"/>
      <sheetName val="PBMC Isolation Each Add Samp"/>
      <sheetName val="Gut LPL Isolation"/>
      <sheetName val="ELISA Based Assay"/>
    </sheetNames>
    <sheetDataSet>
      <sheetData sheetId="0" refreshError="1"/>
      <sheetData sheetId="1"/>
      <sheetData sheetId="2"/>
      <sheetData sheetId="3" refreshError="1"/>
      <sheetData sheetId="4"/>
      <sheetData sheetId="5"/>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Direct Labor"/>
      <sheetName val="Projected Billings"/>
      <sheetName val="Gen Supplies"/>
      <sheetName val="Service Contracts"/>
      <sheetName val="Depreciation - VC"/>
      <sheetName val="G&amp;A"/>
      <sheetName val="IT"/>
      <sheetName val="Development"/>
      <sheetName val="Proposed Rates"/>
      <sheetName val="Creation DL"/>
      <sheetName val="Rescue-AD"/>
      <sheetName val="E&amp;P-AD "/>
      <sheetName val="Lg Prep-Purification"/>
      <sheetName val="Single Vial-AD"/>
      <sheetName val="Retrovirus Prod"/>
      <sheetName val="AAV Lg Prep Vector - TRANS ONLY"/>
      <sheetName val="(TT) AAV Lg Prep Vector Purif"/>
      <sheetName val="(TT) AAV Lg Prep Vector (50 P)"/>
      <sheetName val="(TT) Aliquot AAV V. (1x10e11 P)"/>
      <sheetName val="Clone New Plasmid"/>
      <sheetName val="Cell Line"/>
      <sheetName val="Sm Scale Prep of Plasmid 1L"/>
      <sheetName val="Plasmid"/>
      <sheetName val="Lenti"/>
      <sheetName val="AAV Genome Titration"/>
      <sheetName val="Biodistribution"/>
      <sheetName val="AAV IC Assay Sample "/>
      <sheetName val="SDS-Coomassie "/>
      <sheetName val="AD-RCA Assay"/>
      <sheetName val="Adeno Potency "/>
      <sheetName val="AD-DNA Structure "/>
      <sheetName val="Endotoxin"/>
    </sheetNames>
    <sheetDataSet>
      <sheetData sheetId="0" refreshError="1"/>
      <sheetData sheetId="1" refreshError="1">
        <row r="20">
          <cell r="L20">
            <v>36.9</v>
          </cell>
        </row>
      </sheetData>
      <sheetData sheetId="2" refreshError="1"/>
      <sheetData sheetId="3" refreshError="1"/>
      <sheetData sheetId="4" refreshError="1"/>
      <sheetData sheetId="5" refreshError="1"/>
      <sheetData sheetId="6" refreshError="1">
        <row r="44">
          <cell r="I44">
            <v>17.010864231467785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Direct Labor"/>
      <sheetName val="DL Immuno"/>
      <sheetName val="Projected Billings"/>
      <sheetName val="Projected DL Billings"/>
      <sheetName val="Gen Supplies"/>
      <sheetName val="Service Contracts"/>
      <sheetName val="Depreciation"/>
      <sheetName val="G&amp;A"/>
      <sheetName val="Development"/>
      <sheetName val="IT"/>
      <sheetName val="Template"/>
      <sheetName val="AAV Genome Titration Rvsd Per M"/>
      <sheetName val="AAV IC Assay Sample Rvsd per M "/>
      <sheetName val="AAV IC Assay 2 Sample Rvsd"/>
      <sheetName val="AAV RCA Assay Rvsd"/>
      <sheetName val="AAV Western Blot-AD Rvsd"/>
      <sheetName val="AAV Western Blot-AAV Rvsd"/>
      <sheetName val="AAV Western Blot-CP Rvsd"/>
      <sheetName val="SDS-Coomassie Rvsd"/>
      <sheetName val="SDS-Silver Rvsd"/>
      <sheetName val="CDC-Slot Blot Rvsd"/>
      <sheetName val="CDC-TaqMan Rvsd"/>
      <sheetName val="ADC-TaqMan Rvsd"/>
      <sheetName val="Benzonase Det Rvsd"/>
      <sheetName val="AD-RCA Assay Rvsd per ML"/>
      <sheetName val="AD-Plaque Assay Rvsd per ML"/>
      <sheetName val="Biodistribution Rvsd per ML"/>
      <sheetName val="AD-DNA Structure Rvsd"/>
      <sheetName val="AFU Rvsd"/>
      <sheetName val="Inf Adeno Assay Rvsd"/>
      <sheetName val="Inf Adeno Assay"/>
      <sheetName val="Endotoxin Rvsd Per ML"/>
      <sheetName val="Sterility Rvsd"/>
      <sheetName val="TCID50 Per Sample"/>
      <sheetName val="Lenti DNA"/>
      <sheetName val="Retro Titration - Trans Rvsd"/>
      <sheetName val="Epo ELISA"/>
      <sheetName val="hGH ELISA"/>
      <sheetName val="A1AT ELISA"/>
      <sheetName val="CG ELISA"/>
      <sheetName val="ELISA"/>
      <sheetName val="Neutralizing Ab"/>
      <sheetName val="Adeno Potency Rvsd"/>
      <sheetName val="Lenti RCA P24 ELISA"/>
      <sheetName val="P24 ELISA"/>
      <sheetName val="PBMC"/>
      <sheetName val="Elispot "/>
      <sheetName val="Intracellular"/>
      <sheetName val="Spenocyte"/>
      <sheetName val="Canine Elispot"/>
      <sheetName val="Elispot Mouse"/>
      <sheetName val="ICC"/>
      <sheetName val="Proposed Rates"/>
    </sheetNames>
    <sheetDataSet>
      <sheetData sheetId="0"/>
      <sheetData sheetId="1">
        <row r="23">
          <cell r="L23">
            <v>34</v>
          </cell>
        </row>
        <row r="26">
          <cell r="H26">
            <v>5728.32</v>
          </cell>
        </row>
      </sheetData>
      <sheetData sheetId="2"/>
      <sheetData sheetId="3">
        <row r="42">
          <cell r="Q42">
            <v>302705</v>
          </cell>
        </row>
      </sheetData>
      <sheetData sheetId="4">
        <row r="41">
          <cell r="L41">
            <v>2105.4749999999999</v>
          </cell>
          <cell r="U41">
            <v>53006</v>
          </cell>
        </row>
      </sheetData>
      <sheetData sheetId="5">
        <row r="22">
          <cell r="H22">
            <v>17.005160326238759</v>
          </cell>
        </row>
      </sheetData>
      <sheetData sheetId="6">
        <row r="13">
          <cell r="J13">
            <v>0.27931400480420088</v>
          </cell>
        </row>
      </sheetData>
      <sheetData sheetId="7">
        <row r="24">
          <cell r="J24">
            <v>1.6676093514328809</v>
          </cell>
        </row>
      </sheetData>
      <sheetData sheetId="8">
        <row r="42">
          <cell r="J42">
            <v>16.106821279928496</v>
          </cell>
        </row>
      </sheetData>
      <sheetData sheetId="9">
        <row r="5">
          <cell r="K5">
            <v>0.2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Direct Labor"/>
      <sheetName val="DL Immuno"/>
      <sheetName val="Projected Billings"/>
      <sheetName val="Projected DL Billings"/>
      <sheetName val="Gen Supplies"/>
      <sheetName val="Service Contracts"/>
      <sheetName val="Depreciation"/>
      <sheetName val="G&amp;A"/>
      <sheetName val="Development"/>
      <sheetName val="IT"/>
      <sheetName val="Template"/>
      <sheetName val="AAV Genome Titration Rvsd Per M"/>
      <sheetName val="AAV IC Assay Sample Rvsd per M "/>
      <sheetName val="AAV IC Assay 2 Sample Rvsd"/>
      <sheetName val="AAV RCA Assay Rvsd"/>
      <sheetName val="AAV Western Blot-AD Rvsd"/>
      <sheetName val="AAV Western Blot-AAV Rvsd"/>
      <sheetName val="AAV Western Blot-CP Rvsd"/>
      <sheetName val="SDS-Coomassie Rvsd"/>
      <sheetName val="SDS-Silver Rvsd"/>
      <sheetName val="CDC-Slot Blot Rvsd"/>
      <sheetName val="CDC-TaqMan Rvsd"/>
      <sheetName val="ADC-TaqMan Rvsd"/>
      <sheetName val="Benzonase Det Rvsd"/>
      <sheetName val="AD-RCA Assay Rvsd per ML"/>
      <sheetName val="AD-Plaque Assay Rvsd per ML"/>
      <sheetName val="Biodistribution Rvsd per ML"/>
      <sheetName val="AD-DNA Structure Rvsd"/>
      <sheetName val="AFU Rvsd"/>
      <sheetName val="Inf Adeno Assay Rvsd"/>
      <sheetName val="Inf Adeno Assay"/>
      <sheetName val="Endotoxin Rvsd Per ML"/>
      <sheetName val="Sterility Rvsd"/>
      <sheetName val="TCID50 Per Sample"/>
      <sheetName val="Lenti DNA"/>
      <sheetName val="Retro Titration - Trans Rvsd"/>
      <sheetName val="Epo ELISA"/>
      <sheetName val="hGH ELISA"/>
      <sheetName val="A1AT ELISA"/>
      <sheetName val="CG ELISA"/>
      <sheetName val="ELISA"/>
      <sheetName val="Neutralizing Ab"/>
      <sheetName val="Adeno Potency Rvsd"/>
      <sheetName val="Lenti RCA P24 ELISA"/>
      <sheetName val="P24 ELISA"/>
      <sheetName val="PBMC"/>
      <sheetName val="Elispot "/>
      <sheetName val="Intracellular"/>
      <sheetName val="Spenocyte"/>
      <sheetName val="Canine Elispot"/>
      <sheetName val="Elispot Mouse"/>
      <sheetName val="ICC"/>
      <sheetName val="Proposed Rates"/>
    </sheetNames>
    <sheetDataSet>
      <sheetData sheetId="0"/>
      <sheetData sheetId="1"/>
      <sheetData sheetId="2"/>
      <sheetData sheetId="3"/>
      <sheetData sheetId="4"/>
      <sheetData sheetId="5"/>
      <sheetData sheetId="6"/>
      <sheetData sheetId="7"/>
      <sheetData sheetId="8">
        <row r="42">
          <cell r="J42">
            <v>12.538783887771633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Direct Labor"/>
      <sheetName val="DL Immuno"/>
      <sheetName val="Projected Billings"/>
      <sheetName val="Projected DL Billings"/>
      <sheetName val="Gen Supplies"/>
      <sheetName val="Service Contracts"/>
      <sheetName val="Depreciation"/>
      <sheetName val="G&amp;A"/>
      <sheetName val="Development"/>
      <sheetName val="IT"/>
      <sheetName val="Template"/>
      <sheetName val="#1 AAV Gen-Titer-TaqMan"/>
      <sheetName val="#2A AAV IC Assay (1 sample)"/>
      <sheetName val="AAV IC Assay (2)"/>
      <sheetName val="AAV RCA Assay "/>
      <sheetName val="AAV Western Blot-AD"/>
      <sheetName val="AAV Western Blot-AAV"/>
      <sheetName val="AAV Western Blot-CP"/>
      <sheetName val="SDS-Coomassie"/>
      <sheetName val="SDS-Silver"/>
      <sheetName val="CDC-Slot Blot"/>
      <sheetName val="CDC-TaqMan"/>
      <sheetName val="ADC-TaqMan"/>
      <sheetName val="Benzonase Det"/>
      <sheetName val="AD-RCA Assay"/>
      <sheetName val="AD-Plaque Assay "/>
      <sheetName val="Biodistribution"/>
      <sheetName val="Ad-DNA structure"/>
      <sheetName val="AFU"/>
      <sheetName val="Inf Adeno Assay"/>
      <sheetName val="Endotoxin"/>
      <sheetName val="Sterility"/>
      <sheetName val="Epo ELISA"/>
      <sheetName val="hGH ELISA"/>
      <sheetName val="A1AT ELISA"/>
      <sheetName val="CG ELISA"/>
      <sheetName val="ELISA"/>
      <sheetName val="Neutralizing Ab"/>
      <sheetName val="Retro Tit - Trans"/>
      <sheetName val="Adeno Potency"/>
      <sheetName val="Proposed Rates"/>
    </sheetNames>
    <sheetDataSet>
      <sheetData sheetId="0"/>
      <sheetData sheetId="1">
        <row r="22">
          <cell r="L22">
            <v>27.3</v>
          </cell>
        </row>
      </sheetData>
      <sheetData sheetId="2"/>
      <sheetData sheetId="3"/>
      <sheetData sheetId="4"/>
      <sheetData sheetId="5">
        <row r="22">
          <cell r="H22">
            <v>8.1195793208802325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ables/table1.xml><?xml version="1.0" encoding="utf-8"?>
<table xmlns="http://schemas.openxmlformats.org/spreadsheetml/2006/main" id="3" name="Table14" displayName="Table14" ref="A2:F594" totalsRowShown="0" headerRowDxfId="12" dataDxfId="10" headerRowBorderDxfId="11" tableBorderDxfId="9" totalsRowBorderDxfId="8">
  <autoFilter ref="A2:F594"/>
  <tableColumns count="6">
    <tableColumn id="1" name="Obj" dataDxfId="7"/>
    <tableColumn id="2" name="Obj Desc" dataDxfId="6"/>
    <tableColumn id="6" name="Object Consolidation" dataDxfId="5"/>
    <tableColumn id="3" name="Category" dataDxfId="4"/>
    <tableColumn id="4" name="Allowable?" dataDxfId="3"/>
    <tableColumn id="5" name="Condition(s)" dataDxfId="2"/>
  </tableColumns>
  <tableStyleInfo name="TableStyleLight9" showFirstColumn="0" showLastColumn="0" showRowStripes="1" showColumnStripes="0"/>
</table>
</file>

<file path=xl/tables/table2.xml><?xml version="1.0" encoding="utf-8"?>
<table xmlns="http://schemas.openxmlformats.org/spreadsheetml/2006/main" id="1" name="Table1" displayName="Table1" ref="A1:C7" totalsRowShown="0">
  <autoFilter ref="A1:C7"/>
  <tableColumns count="3">
    <tableColumn id="1" name="Fiscal Year"/>
    <tableColumn id="2" name="NUD" dataDxfId="1" dataCellStyle="Percent"/>
    <tableColumn id="3" name="NUD Dept Return" dataDxfId="0" dataCellStyle="Percent"/>
  </tableColumns>
  <tableStyleInfo name="TableStyleLight2" showFirstColumn="0" showLastColumn="0" showRowStripes="1" showColumnStripes="0"/>
</table>
</file>

<file path=xl/tables/table3.xml><?xml version="1.0" encoding="utf-8"?>
<table xmlns="http://schemas.openxmlformats.org/spreadsheetml/2006/main" id="2" name="Table2" displayName="Table2" ref="A10:A24" totalsRowShown="0">
  <autoFilter ref="A10:A24"/>
  <tableColumns count="1">
    <tableColumn id="1" name="Supplies &amp; Expenses Type"/>
  </tableColumns>
  <tableStyleInfo name="TableStyleLight2" showFirstColumn="0" showLastColumn="0" showRowStripes="1" showColumnStripes="0"/>
</table>
</file>

<file path=xl/tables/table4.xml><?xml version="1.0" encoding="utf-8"?>
<table xmlns="http://schemas.openxmlformats.org/spreadsheetml/2006/main" id="6" name="Table6" displayName="Table6" ref="E1:E5" totalsRowShown="0">
  <autoFilter ref="E1:E5"/>
  <tableColumns count="1">
    <tableColumn id="1" name="Revenue List"/>
  </tableColumns>
  <tableStyleInfo name="TableStyleLight2" showFirstColumn="0" showLastColumn="0" showRowStripes="1" showColumnStripes="0"/>
</table>
</file>

<file path=xl/tables/table5.xml><?xml version="1.0" encoding="utf-8"?>
<table xmlns="http://schemas.openxmlformats.org/spreadsheetml/2006/main" id="7" name="Table7" displayName="Table7" ref="G1:G7" totalsRowShown="0">
  <autoFilter ref="G1:G7"/>
  <tableColumns count="1">
    <tableColumn id="1" name="Request To:"/>
  </tableColumns>
  <tableStyleInfo name="TableStyleLight2" showFirstColumn="0" showLastColumn="0" showRowStripes="1" showColumnStripes="0"/>
</table>
</file>

<file path=xl/tables/table6.xml><?xml version="1.0" encoding="utf-8"?>
<table xmlns="http://schemas.openxmlformats.org/spreadsheetml/2006/main" id="8" name="Table8" displayName="Table8" ref="I1:I4" totalsRowShown="0">
  <autoFilter ref="I1:I4"/>
  <tableColumns count="1">
    <tableColumn id="1" name="Activity Generated:"/>
  </tableColumns>
  <tableStyleInfo name="TableStyleLight2" showFirstColumn="0" showLastColumn="0" showRowStripes="1" showColumnStripes="0"/>
</table>
</file>

<file path=xl/tables/table7.xml><?xml version="1.0" encoding="utf-8"?>
<table xmlns="http://schemas.openxmlformats.org/spreadsheetml/2006/main" id="5" name="Table5" displayName="Table5" ref="K1:K3" totalsRowShown="0">
  <autoFilter ref="K1:K3"/>
  <tableColumns count="1">
    <tableColumn id="1" name="Salary"/>
  </tableColumns>
  <tableStyleInfo name="TableStyleLight2" showFirstColumn="0" showLastColumn="0" showRowStripes="1" showColumnStripes="0"/>
</table>
</file>

<file path=xl/tables/table8.xml><?xml version="1.0" encoding="utf-8"?>
<table xmlns="http://schemas.openxmlformats.org/spreadsheetml/2006/main" id="4" name="Table4" displayName="Table4" ref="G11:G20" totalsRowShown="0">
  <autoFilter ref="G11:G20"/>
  <tableColumns count="1">
    <tableColumn id="1" name="Nature of the Service"/>
  </tableColumns>
  <tableStyleInfo name="TableStyleLight2" showFirstColumn="0" showLastColumn="0" showRowStripes="1" showColumnStripes="0"/>
</table>
</file>

<file path=xl/tables/table9.xml><?xml version="1.0" encoding="utf-8"?>
<table xmlns="http://schemas.openxmlformats.org/spreadsheetml/2006/main" id="9" name="Table9" displayName="Table9" ref="A26:A38" totalsRowShown="0">
  <autoFilter ref="A26:A38"/>
  <tableColumns count="1">
    <tableColumn id="1" name="College/School"/>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84"/>
  <sheetViews>
    <sheetView showGridLines="0" topLeftCell="A115" zoomScale="98" zoomScaleNormal="98" workbookViewId="0">
      <selection activeCell="L129" sqref="L129"/>
    </sheetView>
  </sheetViews>
  <sheetFormatPr defaultRowHeight="14.25" outlineLevelRow="1" x14ac:dyDescent="0.2"/>
  <cols>
    <col min="1" max="1" width="3.7109375" style="23" customWidth="1"/>
    <col min="2" max="2" width="15.7109375" style="26" customWidth="1"/>
    <col min="3" max="3" width="12.42578125" style="26" customWidth="1"/>
    <col min="4" max="5" width="11.7109375" style="26" customWidth="1"/>
    <col min="6" max="15" width="14.140625" style="26" customWidth="1"/>
    <col min="16" max="16" width="14.140625" style="23" customWidth="1"/>
    <col min="17" max="17" width="3.7109375" style="23" customWidth="1"/>
    <col min="18" max="16384" width="9.140625" style="23"/>
  </cols>
  <sheetData>
    <row r="1" spans="2:16" ht="5.0999999999999996" customHeight="1" x14ac:dyDescent="0.25">
      <c r="B1" s="596" t="s">
        <v>59</v>
      </c>
      <c r="C1" s="596"/>
      <c r="D1" s="596"/>
      <c r="E1" s="596"/>
      <c r="F1" s="596"/>
      <c r="G1" s="596"/>
      <c r="H1" s="596"/>
      <c r="I1" s="596"/>
      <c r="J1" s="596"/>
      <c r="K1" s="596"/>
      <c r="L1" s="596"/>
      <c r="M1" s="596"/>
      <c r="N1" s="596"/>
      <c r="O1" s="596"/>
    </row>
    <row r="2" spans="2:16" s="24" customFormat="1" ht="15" x14ac:dyDescent="0.2">
      <c r="B2" s="603" t="s">
        <v>1499</v>
      </c>
      <c r="C2" s="604"/>
      <c r="D2" s="604"/>
      <c r="E2" s="604"/>
      <c r="F2" s="604"/>
      <c r="G2" s="604"/>
      <c r="H2" s="604"/>
      <c r="I2" s="604"/>
      <c r="J2" s="604"/>
      <c r="K2" s="604"/>
      <c r="L2" s="604"/>
      <c r="M2" s="604"/>
      <c r="N2" s="604"/>
      <c r="O2" s="604"/>
      <c r="P2" s="605"/>
    </row>
    <row r="3" spans="2:16" s="91" customFormat="1" ht="9.9499999999999993" customHeight="1" x14ac:dyDescent="0.2">
      <c r="B3" s="237"/>
      <c r="C3" s="237"/>
      <c r="D3" s="237"/>
      <c r="E3" s="237"/>
      <c r="F3" s="237"/>
      <c r="G3" s="237"/>
      <c r="H3" s="237"/>
      <c r="I3" s="237"/>
      <c r="J3" s="237"/>
      <c r="K3" s="237"/>
      <c r="L3" s="237"/>
      <c r="M3" s="237"/>
      <c r="N3" s="237"/>
      <c r="O3" s="237"/>
      <c r="P3" s="237"/>
    </row>
    <row r="4" spans="2:16" s="91" customFormat="1" ht="15" customHeight="1" x14ac:dyDescent="0.2">
      <c r="B4" s="505" t="s">
        <v>1434</v>
      </c>
      <c r="C4" s="505"/>
      <c r="D4" s="505"/>
      <c r="E4" s="537"/>
      <c r="F4" s="537"/>
      <c r="G4" s="537"/>
      <c r="H4" s="505" t="s">
        <v>1476</v>
      </c>
      <c r="I4" s="505"/>
      <c r="J4" s="505"/>
      <c r="K4" s="505"/>
      <c r="L4" s="608" t="s">
        <v>1533</v>
      </c>
      <c r="M4" s="608"/>
      <c r="N4" s="608"/>
      <c r="O4" s="608"/>
      <c r="P4" s="238"/>
    </row>
    <row r="5" spans="2:16" s="91" customFormat="1" ht="5.0999999999999996" customHeight="1" x14ac:dyDescent="0.2">
      <c r="B5" s="236"/>
      <c r="C5" s="236"/>
      <c r="D5" s="236"/>
      <c r="E5" s="273"/>
      <c r="F5" s="273"/>
      <c r="G5" s="273"/>
      <c r="H5" s="236"/>
      <c r="I5" s="273"/>
      <c r="J5" s="273"/>
      <c r="K5" s="238"/>
      <c r="L5" s="225"/>
      <c r="M5" s="225"/>
      <c r="N5" s="225"/>
      <c r="O5" s="218"/>
      <c r="P5" s="238"/>
    </row>
    <row r="6" spans="2:16" s="217" customFormat="1" ht="15" customHeight="1" x14ac:dyDescent="0.2">
      <c r="B6" s="555" t="s">
        <v>1547</v>
      </c>
      <c r="C6" s="555"/>
      <c r="D6" s="285"/>
      <c r="E6" s="523" t="s">
        <v>1522</v>
      </c>
      <c r="F6" s="523"/>
      <c r="G6" s="220">
        <v>2019</v>
      </c>
      <c r="H6" s="274" t="s">
        <v>1440</v>
      </c>
      <c r="I6" s="239"/>
      <c r="J6" s="218"/>
      <c r="K6" s="240"/>
      <c r="L6" s="609" t="s">
        <v>120</v>
      </c>
      <c r="M6" s="609"/>
      <c r="N6" s="609"/>
      <c r="O6" s="610"/>
      <c r="P6" s="285"/>
    </row>
    <row r="7" spans="2:16" s="217" customFormat="1" ht="15" customHeight="1" x14ac:dyDescent="0.2">
      <c r="B7" s="555" t="s">
        <v>1472</v>
      </c>
      <c r="C7" s="555"/>
      <c r="D7" s="286"/>
      <c r="E7" s="523" t="s">
        <v>1524</v>
      </c>
      <c r="F7" s="523"/>
      <c r="G7" s="286"/>
      <c r="H7" s="55" t="s">
        <v>1441</v>
      </c>
      <c r="I7" s="55"/>
      <c r="J7" s="218"/>
      <c r="K7" s="240"/>
      <c r="L7" s="555" t="s">
        <v>1433</v>
      </c>
      <c r="M7" s="555"/>
      <c r="N7" s="555"/>
      <c r="O7" s="556"/>
      <c r="P7" s="286"/>
    </row>
    <row r="8" spans="2:16" s="217" customFormat="1" ht="15" customHeight="1" x14ac:dyDescent="0.2">
      <c r="B8" s="555" t="s">
        <v>1548</v>
      </c>
      <c r="C8" s="556"/>
      <c r="D8" s="508"/>
      <c r="E8" s="509"/>
      <c r="F8" s="509"/>
      <c r="G8" s="510"/>
      <c r="H8" s="274" t="s">
        <v>1539</v>
      </c>
      <c r="I8" s="55"/>
      <c r="J8" s="218"/>
      <c r="K8" s="240"/>
      <c r="L8" s="555" t="s">
        <v>1435</v>
      </c>
      <c r="M8" s="555"/>
      <c r="N8" s="555"/>
      <c r="O8" s="556"/>
      <c r="P8" s="286"/>
    </row>
    <row r="9" spans="2:16" s="217" customFormat="1" ht="15" customHeight="1" x14ac:dyDescent="0.2">
      <c r="B9" s="555"/>
      <c r="C9" s="555"/>
      <c r="D9" s="218"/>
      <c r="E9" s="218"/>
      <c r="F9" s="218"/>
      <c r="G9" s="271"/>
      <c r="H9" s="55" t="s">
        <v>1442</v>
      </c>
      <c r="I9" s="55"/>
      <c r="J9" s="218"/>
      <c r="K9" s="240"/>
      <c r="L9" s="555" t="s">
        <v>1436</v>
      </c>
      <c r="M9" s="555"/>
      <c r="N9" s="555"/>
      <c r="O9" s="556"/>
      <c r="P9" s="286"/>
    </row>
    <row r="10" spans="2:16" s="217" customFormat="1" ht="15" customHeight="1" x14ac:dyDescent="0.25">
      <c r="B10" s="555" t="s">
        <v>1531</v>
      </c>
      <c r="C10" s="555"/>
      <c r="D10" s="524"/>
      <c r="E10" s="525"/>
      <c r="F10" s="525"/>
      <c r="G10" s="526"/>
      <c r="H10" s="548" t="s">
        <v>1443</v>
      </c>
      <c r="I10" s="548"/>
      <c r="J10" s="549"/>
      <c r="K10" s="551"/>
      <c r="L10" s="226" t="s">
        <v>1437</v>
      </c>
      <c r="M10" s="226"/>
      <c r="N10" s="226"/>
      <c r="O10" s="227"/>
      <c r="P10" s="303"/>
    </row>
    <row r="11" spans="2:16" s="217" customFormat="1" ht="15" customHeight="1" x14ac:dyDescent="0.2">
      <c r="B11" s="555" t="s">
        <v>1471</v>
      </c>
      <c r="C11" s="555"/>
      <c r="D11" s="524"/>
      <c r="E11" s="525"/>
      <c r="F11" s="525"/>
      <c r="G11" s="526"/>
      <c r="H11" s="550"/>
      <c r="I11" s="548"/>
      <c r="J11" s="549"/>
      <c r="K11" s="552"/>
      <c r="L11" s="575" t="s">
        <v>1534</v>
      </c>
      <c r="M11" s="575"/>
      <c r="N11" s="575"/>
      <c r="O11" s="576"/>
      <c r="P11" s="577"/>
    </row>
    <row r="12" spans="2:16" s="217" customFormat="1" ht="15" customHeight="1" x14ac:dyDescent="0.2">
      <c r="B12" s="555" t="s">
        <v>1409</v>
      </c>
      <c r="C12" s="555"/>
      <c r="D12" s="524"/>
      <c r="E12" s="525"/>
      <c r="F12" s="525"/>
      <c r="G12" s="526"/>
      <c r="H12" s="275"/>
      <c r="I12" s="275"/>
      <c r="J12" s="275"/>
      <c r="K12" s="553"/>
      <c r="L12" s="575"/>
      <c r="M12" s="575"/>
      <c r="N12" s="575"/>
      <c r="O12" s="576"/>
      <c r="P12" s="578"/>
    </row>
    <row r="13" spans="2:16" s="217" customFormat="1" ht="15" customHeight="1" x14ac:dyDescent="0.2">
      <c r="B13" s="244"/>
      <c r="C13" s="244"/>
      <c r="D13" s="242"/>
      <c r="E13" s="242"/>
      <c r="F13" s="242"/>
      <c r="G13" s="276"/>
      <c r="H13" s="275"/>
      <c r="I13" s="275"/>
      <c r="J13" s="275"/>
      <c r="K13" s="554"/>
      <c r="N13" s="241"/>
      <c r="O13" s="241"/>
      <c r="P13" s="241"/>
    </row>
    <row r="14" spans="2:16" s="217" customFormat="1" ht="15" customHeight="1" x14ac:dyDescent="0.2">
      <c r="B14" s="505" t="s">
        <v>1477</v>
      </c>
      <c r="C14" s="505"/>
      <c r="D14" s="505"/>
      <c r="E14" s="505"/>
      <c r="F14" s="505"/>
      <c r="G14" s="505"/>
      <c r="H14" s="505" t="s">
        <v>1462</v>
      </c>
      <c r="I14" s="530"/>
      <c r="J14" s="530"/>
      <c r="K14" s="530"/>
      <c r="L14" s="505" t="s">
        <v>1478</v>
      </c>
      <c r="M14" s="505"/>
      <c r="N14" s="505"/>
      <c r="O14" s="505"/>
      <c r="P14" s="505"/>
    </row>
    <row r="15" spans="2:16" s="217" customFormat="1" ht="5.0999999999999996" customHeight="1" x14ac:dyDescent="0.2">
      <c r="B15" s="235"/>
      <c r="C15" s="235"/>
      <c r="D15" s="235"/>
      <c r="E15" s="235"/>
      <c r="F15" s="238"/>
      <c r="G15" s="238"/>
      <c r="H15" s="238"/>
      <c r="I15" s="224"/>
      <c r="J15" s="218"/>
      <c r="K15" s="225"/>
      <c r="L15" s="238"/>
      <c r="M15" s="238"/>
      <c r="N15" s="238"/>
      <c r="O15" s="238"/>
      <c r="P15" s="238"/>
    </row>
    <row r="16" spans="2:16" s="217" customFormat="1" ht="15" customHeight="1" x14ac:dyDescent="0.2">
      <c r="B16" s="236"/>
      <c r="C16" s="54" t="s">
        <v>112</v>
      </c>
      <c r="D16" s="533" t="s">
        <v>88</v>
      </c>
      <c r="E16" s="534"/>
      <c r="F16" s="54" t="s">
        <v>89</v>
      </c>
      <c r="G16" s="54" t="s">
        <v>90</v>
      </c>
      <c r="H16" s="506" t="s">
        <v>1535</v>
      </c>
      <c r="I16" s="506"/>
      <c r="J16" s="507"/>
      <c r="K16" s="240"/>
      <c r="L16" s="357"/>
      <c r="M16" s="531" t="s">
        <v>1527</v>
      </c>
      <c r="N16" s="531"/>
      <c r="O16" s="531"/>
      <c r="P16" s="357"/>
    </row>
    <row r="17" spans="2:16" s="217" customFormat="1" ht="15" customHeight="1" x14ac:dyDescent="0.2">
      <c r="B17" s="55"/>
      <c r="C17" s="287"/>
      <c r="D17" s="527"/>
      <c r="E17" s="528"/>
      <c r="F17" s="288"/>
      <c r="G17" s="289"/>
      <c r="H17" s="506" t="s">
        <v>1488</v>
      </c>
      <c r="I17" s="506"/>
      <c r="J17" s="507"/>
      <c r="K17" s="240"/>
      <c r="L17" s="272"/>
      <c r="M17" s="531" t="s">
        <v>1500</v>
      </c>
      <c r="N17" s="531"/>
      <c r="O17" s="531"/>
      <c r="P17" s="238"/>
    </row>
    <row r="18" spans="2:16" s="217" customFormat="1" ht="15" customHeight="1" x14ac:dyDescent="0.2">
      <c r="B18" s="55"/>
      <c r="C18" s="287"/>
      <c r="D18" s="527"/>
      <c r="E18" s="528"/>
      <c r="F18" s="288"/>
      <c r="G18" s="289"/>
      <c r="H18" s="506" t="s">
        <v>1536</v>
      </c>
      <c r="I18" s="506"/>
      <c r="J18" s="507"/>
      <c r="K18" s="240"/>
      <c r="L18" s="272"/>
      <c r="M18" s="532" t="str">
        <f>IF(OR(D11='Supplemental Data'!G4,D11='Supplemental Data'!G5,D11='Supplemental Data'!G6),"PDF Attachment I - History &amp; Projections",IF(K18="Yes","PDF Attachement II - User Subsidies",""))</f>
        <v/>
      </c>
      <c r="N18" s="532"/>
      <c r="O18" s="532"/>
      <c r="P18" s="241"/>
    </row>
    <row r="19" spans="2:16" s="217" customFormat="1" ht="15" customHeight="1" x14ac:dyDescent="0.2">
      <c r="B19" s="55"/>
      <c r="C19" s="287"/>
      <c r="D19" s="527"/>
      <c r="E19" s="528"/>
      <c r="F19" s="288"/>
      <c r="G19" s="289"/>
      <c r="H19" s="241"/>
      <c r="I19" s="241"/>
      <c r="J19" s="241"/>
      <c r="K19" s="241"/>
      <c r="L19" s="272"/>
      <c r="M19" s="532" t="str">
        <f>IF(M18="PDF Attachement II - User Subsidies","",IF(K18="Yes","PDF Attachement II - User Subsidies",""))</f>
        <v/>
      </c>
      <c r="N19" s="532"/>
      <c r="O19" s="532"/>
      <c r="P19" s="241"/>
    </row>
    <row r="20" spans="2:16" s="217" customFormat="1" ht="15" customHeight="1" x14ac:dyDescent="0.2">
      <c r="B20" s="275"/>
      <c r="C20" s="287"/>
      <c r="D20" s="527"/>
      <c r="E20" s="528"/>
      <c r="F20" s="288"/>
      <c r="G20" s="289"/>
      <c r="H20" s="241"/>
      <c r="I20" s="241"/>
      <c r="J20" s="241"/>
      <c r="K20" s="241"/>
      <c r="L20" s="505" t="s">
        <v>1540</v>
      </c>
      <c r="M20" s="505"/>
      <c r="N20" s="505"/>
      <c r="O20" s="505"/>
      <c r="P20" s="505"/>
    </row>
    <row r="21" spans="2:16" s="24" customFormat="1" ht="15" customHeight="1" x14ac:dyDescent="0.25">
      <c r="B21" s="275"/>
      <c r="C21" s="290"/>
      <c r="D21" s="527"/>
      <c r="E21" s="528"/>
      <c r="F21" s="290"/>
      <c r="G21" s="291"/>
      <c r="H21" s="226"/>
      <c r="I21" s="226"/>
      <c r="J21" s="226"/>
      <c r="K21" s="227"/>
      <c r="L21" s="219"/>
      <c r="M21" s="529" t="str">
        <f>IF(OR(K8="Yes",K9="yes",AND(D8="Non-Academic",P90+P91&gt;=250000)),"Recharge Rate Committee Chair","Dean's Office")</f>
        <v>Dean's Office</v>
      </c>
      <c r="N21" s="529"/>
      <c r="O21" s="529"/>
      <c r="P21" s="238"/>
    </row>
    <row r="22" spans="2:16" s="24" customFormat="1" ht="15" customHeight="1" x14ac:dyDescent="0.2">
      <c r="B22" s="358"/>
      <c r="C22" s="290"/>
      <c r="D22" s="527"/>
      <c r="E22" s="528"/>
      <c r="F22" s="290"/>
      <c r="G22" s="291"/>
      <c r="H22" s="617" t="s">
        <v>1541</v>
      </c>
      <c r="I22" s="618"/>
      <c r="J22" s="618"/>
      <c r="K22" s="618"/>
      <c r="L22" s="618"/>
      <c r="M22" s="618"/>
      <c r="N22" s="618"/>
      <c r="O22" s="618"/>
      <c r="P22" s="618"/>
    </row>
    <row r="23" spans="2:16" s="24" customFormat="1" ht="15" customHeight="1" x14ac:dyDescent="0.2">
      <c r="B23" s="358"/>
      <c r="C23" s="290"/>
      <c r="D23" s="527"/>
      <c r="E23" s="528"/>
      <c r="F23" s="290"/>
      <c r="G23" s="291"/>
      <c r="H23" s="617"/>
      <c r="I23" s="618"/>
      <c r="J23" s="618"/>
      <c r="K23" s="618"/>
      <c r="L23" s="618"/>
      <c r="M23" s="618"/>
      <c r="N23" s="618"/>
      <c r="O23" s="618"/>
      <c r="P23" s="618"/>
    </row>
    <row r="24" spans="2:16" s="24" customFormat="1" ht="15" customHeight="1" x14ac:dyDescent="0.2">
      <c r="B24" s="358"/>
      <c r="C24" s="290"/>
      <c r="D24" s="527"/>
      <c r="E24" s="528"/>
      <c r="F24" s="290"/>
      <c r="G24" s="291"/>
      <c r="H24" s="617"/>
      <c r="I24" s="618"/>
      <c r="J24" s="618"/>
      <c r="K24" s="618"/>
      <c r="L24" s="618"/>
      <c r="M24" s="618"/>
      <c r="N24" s="618"/>
      <c r="O24" s="618"/>
      <c r="P24" s="618"/>
    </row>
    <row r="25" spans="2:16" s="24" customFormat="1" ht="9.9499999999999993" customHeight="1" x14ac:dyDescent="0.2">
      <c r="B25" s="277"/>
      <c r="C25" s="277"/>
      <c r="D25" s="277"/>
      <c r="E25" s="277"/>
      <c r="F25" s="278"/>
      <c r="G25" s="278"/>
      <c r="H25" s="277"/>
      <c r="I25" s="277"/>
      <c r="J25" s="277"/>
      <c r="K25" s="277"/>
      <c r="L25" s="279"/>
      <c r="M25" s="243"/>
      <c r="N25" s="243"/>
      <c r="O25" s="243"/>
      <c r="P25" s="243"/>
    </row>
    <row r="26" spans="2:16" s="24" customFormat="1" ht="15.75" thickBot="1" x14ac:dyDescent="0.25">
      <c r="B26" s="520" t="s">
        <v>64</v>
      </c>
      <c r="C26" s="521"/>
      <c r="D26" s="521"/>
      <c r="E26" s="521"/>
      <c r="F26" s="521"/>
      <c r="G26" s="521"/>
      <c r="H26" s="521"/>
      <c r="I26" s="521"/>
      <c r="J26" s="521"/>
      <c r="K26" s="521"/>
      <c r="L26" s="521"/>
      <c r="M26" s="521"/>
      <c r="N26" s="521"/>
      <c r="O26" s="521"/>
      <c r="P26" s="522"/>
    </row>
    <row r="27" spans="2:16" s="24" customFormat="1" ht="30.75" customHeight="1" thickBot="1" x14ac:dyDescent="0.25">
      <c r="B27" s="517"/>
      <c r="C27" s="518"/>
      <c r="D27" s="518"/>
      <c r="E27" s="518"/>
      <c r="F27" s="518"/>
      <c r="G27" s="518"/>
      <c r="H27" s="518"/>
      <c r="I27" s="518"/>
      <c r="J27" s="518"/>
      <c r="K27" s="518"/>
      <c r="L27" s="518"/>
      <c r="M27" s="518"/>
      <c r="N27" s="518"/>
      <c r="O27" s="518"/>
      <c r="P27" s="519"/>
    </row>
    <row r="28" spans="2:16" s="24" customFormat="1" ht="5.0999999999999996" customHeight="1" x14ac:dyDescent="0.2">
      <c r="B28" s="280"/>
      <c r="C28" s="280"/>
      <c r="D28" s="280"/>
      <c r="E28" s="280"/>
      <c r="F28" s="280"/>
      <c r="G28" s="280"/>
      <c r="H28" s="280"/>
      <c r="I28" s="280"/>
      <c r="J28" s="280"/>
      <c r="K28" s="280"/>
      <c r="L28" s="280"/>
      <c r="M28" s="280"/>
      <c r="N28" s="280"/>
      <c r="O28" s="280"/>
      <c r="P28" s="280"/>
    </row>
    <row r="29" spans="2:16" s="24" customFormat="1" ht="15" x14ac:dyDescent="0.2">
      <c r="B29" s="543" t="s">
        <v>1400</v>
      </c>
      <c r="C29" s="544"/>
      <c r="D29" s="544"/>
      <c r="E29" s="544"/>
      <c r="F29" s="544"/>
      <c r="G29" s="544"/>
      <c r="H29" s="544"/>
      <c r="I29" s="544"/>
      <c r="J29" s="544"/>
      <c r="K29" s="544"/>
      <c r="L29" s="544"/>
      <c r="M29" s="544"/>
      <c r="N29" s="544"/>
      <c r="O29" s="544"/>
      <c r="P29" s="545"/>
    </row>
    <row r="30" spans="2:16" s="24" customFormat="1" ht="26.25" customHeight="1" thickBot="1" x14ac:dyDescent="0.25">
      <c r="B30" s="614" t="s">
        <v>154</v>
      </c>
      <c r="C30" s="615"/>
      <c r="D30" s="615"/>
      <c r="E30" s="615"/>
      <c r="F30" s="615"/>
      <c r="G30" s="615"/>
      <c r="H30" s="615"/>
      <c r="I30" s="615"/>
      <c r="J30" s="615"/>
      <c r="K30" s="615"/>
      <c r="L30" s="615"/>
      <c r="M30" s="615"/>
      <c r="N30" s="615"/>
      <c r="O30" s="615"/>
      <c r="P30" s="616"/>
    </row>
    <row r="31" spans="2:16" s="24" customFormat="1" ht="24.75" customHeight="1" thickBot="1" x14ac:dyDescent="0.25">
      <c r="B31" s="517"/>
      <c r="C31" s="518"/>
      <c r="D31" s="518"/>
      <c r="E31" s="518"/>
      <c r="F31" s="518"/>
      <c r="G31" s="518"/>
      <c r="H31" s="518"/>
      <c r="I31" s="518"/>
      <c r="J31" s="518"/>
      <c r="K31" s="518"/>
      <c r="L31" s="518"/>
      <c r="M31" s="518"/>
      <c r="N31" s="518"/>
      <c r="O31" s="518"/>
      <c r="P31" s="519"/>
    </row>
    <row r="32" spans="2:16" s="91" customFormat="1" ht="5.0999999999999996" customHeight="1" x14ac:dyDescent="0.2">
      <c r="B32" s="546"/>
      <c r="C32" s="546"/>
      <c r="D32" s="546"/>
      <c r="E32" s="546"/>
      <c r="F32" s="547"/>
      <c r="G32" s="547"/>
      <c r="H32" s="547"/>
      <c r="I32" s="547"/>
      <c r="J32" s="547"/>
      <c r="K32" s="547"/>
      <c r="L32" s="547"/>
      <c r="M32" s="547"/>
      <c r="N32" s="547"/>
      <c r="O32" s="547"/>
      <c r="P32" s="547"/>
    </row>
    <row r="33" spans="2:16" s="24" customFormat="1" ht="15" x14ac:dyDescent="0.2">
      <c r="B33" s="543" t="s">
        <v>1474</v>
      </c>
      <c r="C33" s="544"/>
      <c r="D33" s="544"/>
      <c r="E33" s="544"/>
      <c r="F33" s="544"/>
      <c r="G33" s="544"/>
      <c r="H33" s="544"/>
      <c r="I33" s="544"/>
      <c r="J33" s="544"/>
      <c r="K33" s="544"/>
      <c r="L33" s="544"/>
      <c r="M33" s="544"/>
      <c r="N33" s="544"/>
      <c r="O33" s="544"/>
      <c r="P33" s="545"/>
    </row>
    <row r="34" spans="2:16" s="24" customFormat="1" ht="28.5" customHeight="1" thickBot="1" x14ac:dyDescent="0.25">
      <c r="B34" s="614" t="s">
        <v>1565</v>
      </c>
      <c r="C34" s="615"/>
      <c r="D34" s="615"/>
      <c r="E34" s="615"/>
      <c r="F34" s="615"/>
      <c r="G34" s="615"/>
      <c r="H34" s="615"/>
      <c r="I34" s="615"/>
      <c r="J34" s="615"/>
      <c r="K34" s="615"/>
      <c r="L34" s="615"/>
      <c r="M34" s="615"/>
      <c r="N34" s="615"/>
      <c r="O34" s="615"/>
      <c r="P34" s="616"/>
    </row>
    <row r="35" spans="2:16" s="24" customFormat="1" ht="24.75" customHeight="1" thickBot="1" x14ac:dyDescent="0.25">
      <c r="B35" s="517"/>
      <c r="C35" s="518"/>
      <c r="D35" s="518"/>
      <c r="E35" s="518"/>
      <c r="F35" s="518"/>
      <c r="G35" s="518"/>
      <c r="H35" s="518"/>
      <c r="I35" s="518"/>
      <c r="J35" s="518"/>
      <c r="K35" s="518"/>
      <c r="L35" s="518"/>
      <c r="M35" s="518"/>
      <c r="N35" s="518"/>
      <c r="O35" s="518"/>
      <c r="P35" s="519"/>
    </row>
    <row r="36" spans="2:16" s="91" customFormat="1" ht="5.0999999999999996" customHeight="1" x14ac:dyDescent="0.2">
      <c r="B36" s="546"/>
      <c r="C36" s="546"/>
      <c r="D36" s="546"/>
      <c r="E36" s="546"/>
      <c r="F36" s="547"/>
      <c r="G36" s="547"/>
      <c r="H36" s="547"/>
      <c r="I36" s="547"/>
      <c r="J36" s="547"/>
      <c r="K36" s="547"/>
      <c r="L36" s="547"/>
      <c r="M36" s="547"/>
      <c r="N36" s="547"/>
      <c r="O36" s="547"/>
      <c r="P36" s="547"/>
    </row>
    <row r="37" spans="2:16" x14ac:dyDescent="0.2">
      <c r="B37" s="543" t="s">
        <v>1532</v>
      </c>
      <c r="C37" s="544"/>
      <c r="D37" s="544"/>
      <c r="E37" s="544"/>
      <c r="F37" s="208" t="str">
        <f>'Rate Calculation'!I3</f>
        <v>Service 1</v>
      </c>
      <c r="G37" s="208" t="str">
        <f>'Rate Calculation'!J3</f>
        <v>Service 2</v>
      </c>
      <c r="H37" s="208" t="str">
        <f>'Rate Calculation'!K3</f>
        <v>Service 3</v>
      </c>
      <c r="I37" s="208" t="str">
        <f>'Rate Calculation'!L3</f>
        <v>Service 4</v>
      </c>
      <c r="J37" s="208" t="str">
        <f>'Rate Calculation'!M3</f>
        <v>Service 5</v>
      </c>
      <c r="K37" s="208" t="str">
        <f>'Rate Calculation'!N3</f>
        <v>Service 6</v>
      </c>
      <c r="L37" s="208" t="str">
        <f>'Rate Calculation'!O3</f>
        <v>Service 7</v>
      </c>
      <c r="M37" s="208" t="str">
        <f>'Rate Calculation'!P3</f>
        <v>Service 8</v>
      </c>
      <c r="N37" s="208" t="str">
        <f>'Rate Calculation'!Q3</f>
        <v>Service 9</v>
      </c>
      <c r="O37" s="208" t="str">
        <f>'Rate Calculation'!R3</f>
        <v>Service 10</v>
      </c>
      <c r="P37" s="209" t="s">
        <v>50</v>
      </c>
    </row>
    <row r="38" spans="2:16" x14ac:dyDescent="0.2">
      <c r="B38" s="11" t="s">
        <v>13</v>
      </c>
      <c r="C38" s="213"/>
      <c r="D38" s="213"/>
      <c r="E38" s="213"/>
      <c r="F38" s="12"/>
      <c r="G38" s="12"/>
      <c r="H38" s="12"/>
      <c r="I38" s="12"/>
      <c r="J38" s="12"/>
      <c r="K38" s="12"/>
      <c r="L38" s="12"/>
      <c r="M38" s="12"/>
      <c r="N38" s="12"/>
      <c r="O38" s="12"/>
      <c r="P38" s="13"/>
    </row>
    <row r="39" spans="2:16" ht="14.25" customHeight="1" x14ac:dyDescent="0.2">
      <c r="B39" s="511" t="s">
        <v>1439</v>
      </c>
      <c r="C39" s="512"/>
      <c r="D39" s="512"/>
      <c r="E39" s="513"/>
      <c r="F39" s="476">
        <f>'Rate Calculation'!I55</f>
        <v>0</v>
      </c>
      <c r="G39" s="476">
        <f>'Rate Calculation'!J55</f>
        <v>0</v>
      </c>
      <c r="H39" s="476">
        <f>'Rate Calculation'!K55</f>
        <v>0</v>
      </c>
      <c r="I39" s="476">
        <f>'Rate Calculation'!L55</f>
        <v>0</v>
      </c>
      <c r="J39" s="476">
        <f>'Rate Calculation'!M55</f>
        <v>0</v>
      </c>
      <c r="K39" s="476">
        <f>'Rate Calculation'!N55</f>
        <v>0</v>
      </c>
      <c r="L39" s="476">
        <f>'Rate Calculation'!O55</f>
        <v>0</v>
      </c>
      <c r="M39" s="476">
        <f>'Rate Calculation'!P55</f>
        <v>0</v>
      </c>
      <c r="N39" s="476">
        <f>'Rate Calculation'!Q55</f>
        <v>0</v>
      </c>
      <c r="O39" s="476">
        <f>'Rate Calculation'!R55</f>
        <v>0</v>
      </c>
      <c r="P39" s="477">
        <f>SUM(F39:O39)</f>
        <v>0</v>
      </c>
    </row>
    <row r="40" spans="2:16" ht="14.25" customHeight="1" x14ac:dyDescent="0.2">
      <c r="B40" s="511" t="s">
        <v>1438</v>
      </c>
      <c r="C40" s="512"/>
      <c r="D40" s="512"/>
      <c r="E40" s="513"/>
      <c r="F40" s="476">
        <f>'Rate Calculation'!I62+'Rate Calculation'!I68</f>
        <v>0</v>
      </c>
      <c r="G40" s="476">
        <f>'Rate Calculation'!J62+'Rate Calculation'!J68</f>
        <v>0</v>
      </c>
      <c r="H40" s="476">
        <f>'Rate Calculation'!K62+'Rate Calculation'!K68</f>
        <v>0</v>
      </c>
      <c r="I40" s="476">
        <f>'Rate Calculation'!L62+'Rate Calculation'!L68</f>
        <v>0</v>
      </c>
      <c r="J40" s="476">
        <f>'Rate Calculation'!M62+'Rate Calculation'!M68</f>
        <v>0</v>
      </c>
      <c r="K40" s="476">
        <f>'Rate Calculation'!N62+'Rate Calculation'!N68</f>
        <v>0</v>
      </c>
      <c r="L40" s="476">
        <f>'Rate Calculation'!O62+'Rate Calculation'!O68</f>
        <v>0</v>
      </c>
      <c r="M40" s="476">
        <f>'Rate Calculation'!P62+'Rate Calculation'!P68</f>
        <v>0</v>
      </c>
      <c r="N40" s="476">
        <f>'Rate Calculation'!Q62+'Rate Calculation'!Q68</f>
        <v>0</v>
      </c>
      <c r="O40" s="476">
        <f>'Rate Calculation'!R62+'Rate Calculation'!R68</f>
        <v>0</v>
      </c>
      <c r="P40" s="477">
        <f t="shared" ref="P40:P62" si="0">SUM(F40:O40)</f>
        <v>0</v>
      </c>
    </row>
    <row r="41" spans="2:16" x14ac:dyDescent="0.2">
      <c r="B41" s="511" t="s">
        <v>164</v>
      </c>
      <c r="C41" s="512"/>
      <c r="D41" s="512"/>
      <c r="E41" s="513"/>
      <c r="F41" s="476">
        <f>'Rate Calculation'!I56+'Rate Calculation'!I63+'Rate Calculation'!I69</f>
        <v>0</v>
      </c>
      <c r="G41" s="476">
        <f>'Rate Calculation'!J56+'Rate Calculation'!J63+'Rate Calculation'!J69</f>
        <v>0</v>
      </c>
      <c r="H41" s="476">
        <f>'Rate Calculation'!K56+'Rate Calculation'!K63+'Rate Calculation'!K69</f>
        <v>0</v>
      </c>
      <c r="I41" s="476">
        <f>'Rate Calculation'!L56+'Rate Calculation'!L63+'Rate Calculation'!L69</f>
        <v>0</v>
      </c>
      <c r="J41" s="476">
        <f>'Rate Calculation'!M56+'Rate Calculation'!M63+'Rate Calculation'!M69</f>
        <v>0</v>
      </c>
      <c r="K41" s="476">
        <f>'Rate Calculation'!N56+'Rate Calculation'!N63+'Rate Calculation'!N69</f>
        <v>0</v>
      </c>
      <c r="L41" s="476">
        <f>'Rate Calculation'!O56+'Rate Calculation'!O63+'Rate Calculation'!O69</f>
        <v>0</v>
      </c>
      <c r="M41" s="476">
        <f>'Rate Calculation'!P56+'Rate Calculation'!P63+'Rate Calculation'!P69</f>
        <v>0</v>
      </c>
      <c r="N41" s="476">
        <f>'Rate Calculation'!Q56+'Rate Calculation'!Q63+'Rate Calculation'!Q69</f>
        <v>0</v>
      </c>
      <c r="O41" s="476">
        <f>'Rate Calculation'!R56+'Rate Calculation'!R63+'Rate Calculation'!R69</f>
        <v>0</v>
      </c>
      <c r="P41" s="477">
        <f t="shared" si="0"/>
        <v>0</v>
      </c>
    </row>
    <row r="42" spans="2:16" x14ac:dyDescent="0.2">
      <c r="B42" s="511" t="s">
        <v>85</v>
      </c>
      <c r="C42" s="512"/>
      <c r="D42" s="512"/>
      <c r="E42" s="513"/>
      <c r="F42" s="476">
        <f>'Rate Calculation'!I72</f>
        <v>0</v>
      </c>
      <c r="G42" s="476">
        <f>'Rate Calculation'!J72</f>
        <v>0</v>
      </c>
      <c r="H42" s="476">
        <f>'Rate Calculation'!K72</f>
        <v>0</v>
      </c>
      <c r="I42" s="476">
        <f>'Rate Calculation'!L72</f>
        <v>0</v>
      </c>
      <c r="J42" s="476">
        <f>'Rate Calculation'!M72</f>
        <v>0</v>
      </c>
      <c r="K42" s="476">
        <f>'Rate Calculation'!N72</f>
        <v>0</v>
      </c>
      <c r="L42" s="476">
        <f>'Rate Calculation'!O72</f>
        <v>0</v>
      </c>
      <c r="M42" s="476">
        <f>'Rate Calculation'!P72</f>
        <v>0</v>
      </c>
      <c r="N42" s="476">
        <f>'Rate Calculation'!Q72</f>
        <v>0</v>
      </c>
      <c r="O42" s="476">
        <f>'Rate Calculation'!R72</f>
        <v>0</v>
      </c>
      <c r="P42" s="477">
        <f t="shared" si="0"/>
        <v>0</v>
      </c>
    </row>
    <row r="43" spans="2:16" x14ac:dyDescent="0.2">
      <c r="B43" s="511" t="s">
        <v>87</v>
      </c>
      <c r="C43" s="512"/>
      <c r="D43" s="512"/>
      <c r="E43" s="512"/>
      <c r="F43" s="478" t="str">
        <f>IF('Rate Calculation'!I92="","",'Rate Calculation'!I92)</f>
        <v/>
      </c>
      <c r="G43" s="478" t="str">
        <f>IF('Rate Calculation'!J92="","",'Rate Calculation'!J92)</f>
        <v/>
      </c>
      <c r="H43" s="478" t="str">
        <f>IF('Rate Calculation'!K92="","",'Rate Calculation'!K92)</f>
        <v/>
      </c>
      <c r="I43" s="478" t="str">
        <f>IF('Rate Calculation'!L92="","",'Rate Calculation'!L92)</f>
        <v/>
      </c>
      <c r="J43" s="478" t="str">
        <f>IF('Rate Calculation'!M92="","",'Rate Calculation'!M92)</f>
        <v/>
      </c>
      <c r="K43" s="478" t="str">
        <f>IF('Rate Calculation'!N92="","",'Rate Calculation'!N92)</f>
        <v/>
      </c>
      <c r="L43" s="478" t="str">
        <f>IF('Rate Calculation'!O92="","",'Rate Calculation'!O92)</f>
        <v/>
      </c>
      <c r="M43" s="478" t="str">
        <f>IF('Rate Calculation'!P92="","",'Rate Calculation'!P92)</f>
        <v/>
      </c>
      <c r="N43" s="478" t="str">
        <f>IF('Rate Calculation'!Q92="","",'Rate Calculation'!Q92)</f>
        <v/>
      </c>
      <c r="O43" s="478" t="str">
        <f>IF('Rate Calculation'!R92="","",'Rate Calculation'!R92)</f>
        <v/>
      </c>
      <c r="P43" s="479" t="str">
        <f>IF(SUM(F43:O43)=0,"",SUM(F43:O43))</f>
        <v/>
      </c>
    </row>
    <row r="44" spans="2:16" ht="15" outlineLevel="1" x14ac:dyDescent="0.2">
      <c r="B44" s="514" t="s">
        <v>66</v>
      </c>
      <c r="C44" s="515"/>
      <c r="D44" s="515"/>
      <c r="E44" s="516"/>
      <c r="F44" s="476">
        <f>'Rate Calculation'!I75</f>
        <v>0</v>
      </c>
      <c r="G44" s="476">
        <f>'Rate Calculation'!J75</f>
        <v>0</v>
      </c>
      <c r="H44" s="476">
        <f>'Rate Calculation'!K75</f>
        <v>0</v>
      </c>
      <c r="I44" s="476">
        <f>'Rate Calculation'!L75</f>
        <v>0</v>
      </c>
      <c r="J44" s="476">
        <f>'Rate Calculation'!M75</f>
        <v>0</v>
      </c>
      <c r="K44" s="476">
        <f>'Rate Calculation'!N75</f>
        <v>0</v>
      </c>
      <c r="L44" s="476">
        <f>'Rate Calculation'!O75</f>
        <v>0</v>
      </c>
      <c r="M44" s="476">
        <f>'Rate Calculation'!P75</f>
        <v>0</v>
      </c>
      <c r="N44" s="476">
        <f>'Rate Calculation'!Q75</f>
        <v>0</v>
      </c>
      <c r="O44" s="476">
        <f>'Rate Calculation'!R75</f>
        <v>0</v>
      </c>
      <c r="P44" s="477">
        <f t="shared" si="0"/>
        <v>0</v>
      </c>
    </row>
    <row r="45" spans="2:16" ht="15" outlineLevel="1" x14ac:dyDescent="0.2">
      <c r="B45" s="514" t="s">
        <v>67</v>
      </c>
      <c r="C45" s="515"/>
      <c r="D45" s="515"/>
      <c r="E45" s="516"/>
      <c r="F45" s="476">
        <f>'Rate Calculation'!I76</f>
        <v>0</v>
      </c>
      <c r="G45" s="476">
        <f>'Rate Calculation'!J76</f>
        <v>0</v>
      </c>
      <c r="H45" s="476">
        <f>'Rate Calculation'!K76</f>
        <v>0</v>
      </c>
      <c r="I45" s="476">
        <f>'Rate Calculation'!L76</f>
        <v>0</v>
      </c>
      <c r="J45" s="476">
        <f>'Rate Calculation'!M76</f>
        <v>0</v>
      </c>
      <c r="K45" s="476">
        <f>'Rate Calculation'!N76</f>
        <v>0</v>
      </c>
      <c r="L45" s="476">
        <f>'Rate Calculation'!O76</f>
        <v>0</v>
      </c>
      <c r="M45" s="476">
        <f>'Rate Calculation'!P76</f>
        <v>0</v>
      </c>
      <c r="N45" s="476">
        <f>'Rate Calculation'!Q76</f>
        <v>0</v>
      </c>
      <c r="O45" s="476">
        <f>'Rate Calculation'!R76</f>
        <v>0</v>
      </c>
      <c r="P45" s="477">
        <f t="shared" si="0"/>
        <v>0</v>
      </c>
    </row>
    <row r="46" spans="2:16" ht="15" outlineLevel="1" x14ac:dyDescent="0.2">
      <c r="B46" s="514" t="s">
        <v>65</v>
      </c>
      <c r="C46" s="515"/>
      <c r="D46" s="515"/>
      <c r="E46" s="516"/>
      <c r="F46" s="476">
        <f>'Rate Calculation'!I77</f>
        <v>0</v>
      </c>
      <c r="G46" s="476">
        <f>'Rate Calculation'!J77</f>
        <v>0</v>
      </c>
      <c r="H46" s="476">
        <f>'Rate Calculation'!K77</f>
        <v>0</v>
      </c>
      <c r="I46" s="476">
        <f>'Rate Calculation'!L77</f>
        <v>0</v>
      </c>
      <c r="J46" s="476">
        <f>'Rate Calculation'!M77</f>
        <v>0</v>
      </c>
      <c r="K46" s="476">
        <f>'Rate Calculation'!N77</f>
        <v>0</v>
      </c>
      <c r="L46" s="476">
        <f>'Rate Calculation'!O77</f>
        <v>0</v>
      </c>
      <c r="M46" s="476">
        <f>'Rate Calculation'!P77</f>
        <v>0</v>
      </c>
      <c r="N46" s="476">
        <f>'Rate Calculation'!Q77</f>
        <v>0</v>
      </c>
      <c r="O46" s="476">
        <f>'Rate Calculation'!R77</f>
        <v>0</v>
      </c>
      <c r="P46" s="477">
        <f t="shared" si="0"/>
        <v>0</v>
      </c>
    </row>
    <row r="47" spans="2:16" ht="15" outlineLevel="1" x14ac:dyDescent="0.2">
      <c r="B47" s="514" t="s">
        <v>68</v>
      </c>
      <c r="C47" s="515"/>
      <c r="D47" s="515"/>
      <c r="E47" s="516"/>
      <c r="F47" s="476">
        <f>'Rate Calculation'!I78</f>
        <v>0</v>
      </c>
      <c r="G47" s="476">
        <f>'Rate Calculation'!J78</f>
        <v>0</v>
      </c>
      <c r="H47" s="476">
        <f>'Rate Calculation'!K78</f>
        <v>0</v>
      </c>
      <c r="I47" s="476">
        <f>'Rate Calculation'!L78</f>
        <v>0</v>
      </c>
      <c r="J47" s="476">
        <f>'Rate Calculation'!M78</f>
        <v>0</v>
      </c>
      <c r="K47" s="476">
        <f>'Rate Calculation'!N78</f>
        <v>0</v>
      </c>
      <c r="L47" s="476">
        <f>'Rate Calculation'!O78</f>
        <v>0</v>
      </c>
      <c r="M47" s="476">
        <f>'Rate Calculation'!P78</f>
        <v>0</v>
      </c>
      <c r="N47" s="476">
        <f>'Rate Calculation'!Q78</f>
        <v>0</v>
      </c>
      <c r="O47" s="476">
        <f>'Rate Calculation'!R78</f>
        <v>0</v>
      </c>
      <c r="P47" s="477">
        <f t="shared" si="0"/>
        <v>0</v>
      </c>
    </row>
    <row r="48" spans="2:16" ht="15" outlineLevel="1" x14ac:dyDescent="0.2">
      <c r="B48" s="514" t="s">
        <v>69</v>
      </c>
      <c r="C48" s="515"/>
      <c r="D48" s="515"/>
      <c r="E48" s="516"/>
      <c r="F48" s="476">
        <f>'Rate Calculation'!I79</f>
        <v>0</v>
      </c>
      <c r="G48" s="476">
        <f>'Rate Calculation'!J79</f>
        <v>0</v>
      </c>
      <c r="H48" s="476">
        <f>'Rate Calculation'!K79</f>
        <v>0</v>
      </c>
      <c r="I48" s="476">
        <f>'Rate Calculation'!L79</f>
        <v>0</v>
      </c>
      <c r="J48" s="476">
        <f>'Rate Calculation'!M79</f>
        <v>0</v>
      </c>
      <c r="K48" s="476">
        <f>'Rate Calculation'!N79</f>
        <v>0</v>
      </c>
      <c r="L48" s="476">
        <f>'Rate Calculation'!O79</f>
        <v>0</v>
      </c>
      <c r="M48" s="476">
        <f>'Rate Calculation'!P79</f>
        <v>0</v>
      </c>
      <c r="N48" s="476">
        <f>'Rate Calculation'!Q79</f>
        <v>0</v>
      </c>
      <c r="O48" s="476">
        <f>'Rate Calculation'!R79</f>
        <v>0</v>
      </c>
      <c r="P48" s="477">
        <f t="shared" si="0"/>
        <v>0</v>
      </c>
    </row>
    <row r="49" spans="2:16" ht="15" outlineLevel="1" x14ac:dyDescent="0.2">
      <c r="B49" s="514" t="s">
        <v>70</v>
      </c>
      <c r="C49" s="515"/>
      <c r="D49" s="515"/>
      <c r="E49" s="516"/>
      <c r="F49" s="476">
        <f>'Rate Calculation'!I80</f>
        <v>0</v>
      </c>
      <c r="G49" s="476">
        <f>'Rate Calculation'!J80</f>
        <v>0</v>
      </c>
      <c r="H49" s="476">
        <f>'Rate Calculation'!K80</f>
        <v>0</v>
      </c>
      <c r="I49" s="476">
        <f>'Rate Calculation'!L80</f>
        <v>0</v>
      </c>
      <c r="J49" s="476">
        <f>'Rate Calculation'!M80</f>
        <v>0</v>
      </c>
      <c r="K49" s="476">
        <f>'Rate Calculation'!N80</f>
        <v>0</v>
      </c>
      <c r="L49" s="476">
        <f>'Rate Calculation'!O80</f>
        <v>0</v>
      </c>
      <c r="M49" s="476">
        <f>'Rate Calculation'!P80</f>
        <v>0</v>
      </c>
      <c r="N49" s="476">
        <f>'Rate Calculation'!Q80</f>
        <v>0</v>
      </c>
      <c r="O49" s="476">
        <f>'Rate Calculation'!R80</f>
        <v>0</v>
      </c>
      <c r="P49" s="477">
        <f t="shared" si="0"/>
        <v>0</v>
      </c>
    </row>
    <row r="50" spans="2:16" ht="15" outlineLevel="1" x14ac:dyDescent="0.2">
      <c r="B50" s="514" t="s">
        <v>71</v>
      </c>
      <c r="C50" s="515"/>
      <c r="D50" s="515"/>
      <c r="E50" s="516"/>
      <c r="F50" s="476">
        <f>'Rate Calculation'!I81</f>
        <v>0</v>
      </c>
      <c r="G50" s="476">
        <f>'Rate Calculation'!J81</f>
        <v>0</v>
      </c>
      <c r="H50" s="476">
        <f>'Rate Calculation'!K81</f>
        <v>0</v>
      </c>
      <c r="I50" s="476">
        <f>'Rate Calculation'!L81</f>
        <v>0</v>
      </c>
      <c r="J50" s="476">
        <f>'Rate Calculation'!M81</f>
        <v>0</v>
      </c>
      <c r="K50" s="476">
        <f>'Rate Calculation'!N81</f>
        <v>0</v>
      </c>
      <c r="L50" s="476">
        <f>'Rate Calculation'!O81</f>
        <v>0</v>
      </c>
      <c r="M50" s="476">
        <f>'Rate Calculation'!P81</f>
        <v>0</v>
      </c>
      <c r="N50" s="476">
        <f>'Rate Calculation'!Q81</f>
        <v>0</v>
      </c>
      <c r="O50" s="476">
        <f>'Rate Calculation'!R81</f>
        <v>0</v>
      </c>
      <c r="P50" s="477">
        <f t="shared" si="0"/>
        <v>0</v>
      </c>
    </row>
    <row r="51" spans="2:16" ht="15" outlineLevel="1" x14ac:dyDescent="0.2">
      <c r="B51" s="514" t="s">
        <v>72</v>
      </c>
      <c r="C51" s="515"/>
      <c r="D51" s="515"/>
      <c r="E51" s="516"/>
      <c r="F51" s="476">
        <f>'Rate Calculation'!I82</f>
        <v>0</v>
      </c>
      <c r="G51" s="476">
        <f>'Rate Calculation'!J82</f>
        <v>0</v>
      </c>
      <c r="H51" s="476">
        <f>'Rate Calculation'!K82</f>
        <v>0</v>
      </c>
      <c r="I51" s="476">
        <f>'Rate Calculation'!L82</f>
        <v>0</v>
      </c>
      <c r="J51" s="476">
        <f>'Rate Calculation'!M82</f>
        <v>0</v>
      </c>
      <c r="K51" s="476">
        <f>'Rate Calculation'!N82</f>
        <v>0</v>
      </c>
      <c r="L51" s="476">
        <f>'Rate Calculation'!O82</f>
        <v>0</v>
      </c>
      <c r="M51" s="476">
        <f>'Rate Calculation'!P82</f>
        <v>0</v>
      </c>
      <c r="N51" s="476">
        <f>'Rate Calculation'!Q82</f>
        <v>0</v>
      </c>
      <c r="O51" s="476">
        <f>'Rate Calculation'!R82</f>
        <v>0</v>
      </c>
      <c r="P51" s="477">
        <f t="shared" si="0"/>
        <v>0</v>
      </c>
    </row>
    <row r="52" spans="2:16" ht="15" outlineLevel="1" x14ac:dyDescent="0.2">
      <c r="B52" s="514" t="s">
        <v>80</v>
      </c>
      <c r="C52" s="515"/>
      <c r="D52" s="515"/>
      <c r="E52" s="516"/>
      <c r="F52" s="476">
        <f>'Rate Calculation'!I83</f>
        <v>0</v>
      </c>
      <c r="G52" s="476">
        <f>'Rate Calculation'!J83</f>
        <v>0</v>
      </c>
      <c r="H52" s="476">
        <f>'Rate Calculation'!K83</f>
        <v>0</v>
      </c>
      <c r="I52" s="476">
        <f>'Rate Calculation'!L83</f>
        <v>0</v>
      </c>
      <c r="J52" s="476">
        <f>'Rate Calculation'!M83</f>
        <v>0</v>
      </c>
      <c r="K52" s="476">
        <f>'Rate Calculation'!N83</f>
        <v>0</v>
      </c>
      <c r="L52" s="476">
        <f>'Rate Calculation'!O83</f>
        <v>0</v>
      </c>
      <c r="M52" s="476">
        <f>'Rate Calculation'!P83</f>
        <v>0</v>
      </c>
      <c r="N52" s="476">
        <f>'Rate Calculation'!Q83</f>
        <v>0</v>
      </c>
      <c r="O52" s="476">
        <f>'Rate Calculation'!R83</f>
        <v>0</v>
      </c>
      <c r="P52" s="477">
        <f t="shared" si="0"/>
        <v>0</v>
      </c>
    </row>
    <row r="53" spans="2:16" ht="15" outlineLevel="1" x14ac:dyDescent="0.2">
      <c r="B53" s="514" t="s">
        <v>81</v>
      </c>
      <c r="C53" s="515"/>
      <c r="D53" s="515"/>
      <c r="E53" s="516"/>
      <c r="F53" s="476">
        <f>'Rate Calculation'!I84</f>
        <v>0</v>
      </c>
      <c r="G53" s="476">
        <f>'Rate Calculation'!J84</f>
        <v>0</v>
      </c>
      <c r="H53" s="476">
        <f>'Rate Calculation'!K84</f>
        <v>0</v>
      </c>
      <c r="I53" s="476">
        <f>'Rate Calculation'!L84</f>
        <v>0</v>
      </c>
      <c r="J53" s="476">
        <f>'Rate Calculation'!M84</f>
        <v>0</v>
      </c>
      <c r="K53" s="476">
        <f>'Rate Calculation'!N84</f>
        <v>0</v>
      </c>
      <c r="L53" s="476">
        <f>'Rate Calculation'!O84</f>
        <v>0</v>
      </c>
      <c r="M53" s="476">
        <f>'Rate Calculation'!P84</f>
        <v>0</v>
      </c>
      <c r="N53" s="476">
        <f>'Rate Calculation'!Q84</f>
        <v>0</v>
      </c>
      <c r="O53" s="476">
        <f>'Rate Calculation'!R84</f>
        <v>0</v>
      </c>
      <c r="P53" s="477">
        <f t="shared" si="0"/>
        <v>0</v>
      </c>
    </row>
    <row r="54" spans="2:16" ht="15" outlineLevel="1" x14ac:dyDescent="0.2">
      <c r="B54" s="514" t="s">
        <v>79</v>
      </c>
      <c r="C54" s="515"/>
      <c r="D54" s="515"/>
      <c r="E54" s="516"/>
      <c r="F54" s="476">
        <f>'Rate Calculation'!I85</f>
        <v>0</v>
      </c>
      <c r="G54" s="476">
        <f>'Rate Calculation'!J85</f>
        <v>0</v>
      </c>
      <c r="H54" s="476">
        <f>'Rate Calculation'!K85</f>
        <v>0</v>
      </c>
      <c r="I54" s="476">
        <f>'Rate Calculation'!L85</f>
        <v>0</v>
      </c>
      <c r="J54" s="476">
        <f>'Rate Calculation'!M85</f>
        <v>0</v>
      </c>
      <c r="K54" s="476">
        <f>'Rate Calculation'!N85</f>
        <v>0</v>
      </c>
      <c r="L54" s="476">
        <f>'Rate Calculation'!O85</f>
        <v>0</v>
      </c>
      <c r="M54" s="476">
        <f>'Rate Calculation'!P85</f>
        <v>0</v>
      </c>
      <c r="N54" s="476">
        <f>'Rate Calculation'!Q85</f>
        <v>0</v>
      </c>
      <c r="O54" s="476">
        <f>'Rate Calculation'!R85</f>
        <v>0</v>
      </c>
      <c r="P54" s="477">
        <f t="shared" si="0"/>
        <v>0</v>
      </c>
    </row>
    <row r="55" spans="2:16" ht="15" outlineLevel="1" x14ac:dyDescent="0.2">
      <c r="B55" s="514" t="s">
        <v>78</v>
      </c>
      <c r="C55" s="515"/>
      <c r="D55" s="515"/>
      <c r="E55" s="516"/>
      <c r="F55" s="476">
        <f>'Rate Calculation'!I86</f>
        <v>0</v>
      </c>
      <c r="G55" s="476">
        <f>'Rate Calculation'!J86</f>
        <v>0</v>
      </c>
      <c r="H55" s="476">
        <f>'Rate Calculation'!K86</f>
        <v>0</v>
      </c>
      <c r="I55" s="476">
        <f>'Rate Calculation'!L86</f>
        <v>0</v>
      </c>
      <c r="J55" s="476">
        <f>'Rate Calculation'!M86</f>
        <v>0</v>
      </c>
      <c r="K55" s="476">
        <f>'Rate Calculation'!N86</f>
        <v>0</v>
      </c>
      <c r="L55" s="476">
        <f>'Rate Calculation'!O86</f>
        <v>0</v>
      </c>
      <c r="M55" s="476">
        <f>'Rate Calculation'!P86</f>
        <v>0</v>
      </c>
      <c r="N55" s="476">
        <f>'Rate Calculation'!Q86</f>
        <v>0</v>
      </c>
      <c r="O55" s="476">
        <f>'Rate Calculation'!R86</f>
        <v>0</v>
      </c>
      <c r="P55" s="477">
        <f t="shared" si="0"/>
        <v>0</v>
      </c>
    </row>
    <row r="56" spans="2:16" ht="15" outlineLevel="1" x14ac:dyDescent="0.2">
      <c r="B56" s="514" t="s">
        <v>77</v>
      </c>
      <c r="C56" s="515"/>
      <c r="D56" s="515"/>
      <c r="E56" s="516"/>
      <c r="F56" s="476">
        <f>'Rate Calculation'!I87</f>
        <v>0</v>
      </c>
      <c r="G56" s="476">
        <f>'Rate Calculation'!J87</f>
        <v>0</v>
      </c>
      <c r="H56" s="476">
        <f>'Rate Calculation'!K87</f>
        <v>0</v>
      </c>
      <c r="I56" s="476">
        <f>'Rate Calculation'!L87</f>
        <v>0</v>
      </c>
      <c r="J56" s="476">
        <f>'Rate Calculation'!M87</f>
        <v>0</v>
      </c>
      <c r="K56" s="476">
        <f>'Rate Calculation'!N87</f>
        <v>0</v>
      </c>
      <c r="L56" s="476">
        <f>'Rate Calculation'!O87</f>
        <v>0</v>
      </c>
      <c r="M56" s="476">
        <f>'Rate Calculation'!P87</f>
        <v>0</v>
      </c>
      <c r="N56" s="476">
        <f>'Rate Calculation'!Q87</f>
        <v>0</v>
      </c>
      <c r="O56" s="476">
        <f>'Rate Calculation'!R87</f>
        <v>0</v>
      </c>
      <c r="P56" s="477">
        <f t="shared" si="0"/>
        <v>0</v>
      </c>
    </row>
    <row r="57" spans="2:16" ht="15" outlineLevel="1" x14ac:dyDescent="0.2">
      <c r="B57" s="514" t="s">
        <v>76</v>
      </c>
      <c r="C57" s="515"/>
      <c r="D57" s="515"/>
      <c r="E57" s="516"/>
      <c r="F57" s="476">
        <f>'Rate Calculation'!I88</f>
        <v>0</v>
      </c>
      <c r="G57" s="476">
        <f>'Rate Calculation'!J88</f>
        <v>0</v>
      </c>
      <c r="H57" s="476">
        <f>'Rate Calculation'!K88</f>
        <v>0</v>
      </c>
      <c r="I57" s="476">
        <f>'Rate Calculation'!L88</f>
        <v>0</v>
      </c>
      <c r="J57" s="476">
        <f>'Rate Calculation'!M88</f>
        <v>0</v>
      </c>
      <c r="K57" s="476">
        <f>'Rate Calculation'!N88</f>
        <v>0</v>
      </c>
      <c r="L57" s="476">
        <f>'Rate Calculation'!O88</f>
        <v>0</v>
      </c>
      <c r="M57" s="476">
        <f>'Rate Calculation'!P88</f>
        <v>0</v>
      </c>
      <c r="N57" s="476">
        <f>'Rate Calculation'!Q88</f>
        <v>0</v>
      </c>
      <c r="O57" s="476">
        <f>'Rate Calculation'!R88</f>
        <v>0</v>
      </c>
      <c r="P57" s="477">
        <f t="shared" si="0"/>
        <v>0</v>
      </c>
    </row>
    <row r="58" spans="2:16" ht="15" outlineLevel="1" x14ac:dyDescent="0.2">
      <c r="B58" s="514" t="s">
        <v>75</v>
      </c>
      <c r="C58" s="515"/>
      <c r="D58" s="515"/>
      <c r="E58" s="516"/>
      <c r="F58" s="476">
        <f>'Rate Calculation'!I89</f>
        <v>0</v>
      </c>
      <c r="G58" s="476">
        <f>'Rate Calculation'!J89</f>
        <v>0</v>
      </c>
      <c r="H58" s="476">
        <f>'Rate Calculation'!K89</f>
        <v>0</v>
      </c>
      <c r="I58" s="476">
        <f>'Rate Calculation'!L89</f>
        <v>0</v>
      </c>
      <c r="J58" s="476">
        <f>'Rate Calculation'!M89</f>
        <v>0</v>
      </c>
      <c r="K58" s="476">
        <f>'Rate Calculation'!N89</f>
        <v>0</v>
      </c>
      <c r="L58" s="476">
        <f>'Rate Calculation'!O89</f>
        <v>0</v>
      </c>
      <c r="M58" s="476">
        <f>'Rate Calculation'!P89</f>
        <v>0</v>
      </c>
      <c r="N58" s="476">
        <f>'Rate Calculation'!Q89</f>
        <v>0</v>
      </c>
      <c r="O58" s="476">
        <f>'Rate Calculation'!R89</f>
        <v>0</v>
      </c>
      <c r="P58" s="477">
        <f t="shared" si="0"/>
        <v>0</v>
      </c>
    </row>
    <row r="59" spans="2:16" ht="15" outlineLevel="1" x14ac:dyDescent="0.2">
      <c r="B59" s="514" t="s">
        <v>74</v>
      </c>
      <c r="C59" s="515"/>
      <c r="D59" s="515"/>
      <c r="E59" s="516"/>
      <c r="F59" s="476">
        <f>'Rate Calculation'!I90</f>
        <v>0</v>
      </c>
      <c r="G59" s="476">
        <f>'Rate Calculation'!J90</f>
        <v>0</v>
      </c>
      <c r="H59" s="476">
        <f>'Rate Calculation'!K90</f>
        <v>0</v>
      </c>
      <c r="I59" s="476">
        <f>'Rate Calculation'!L90</f>
        <v>0</v>
      </c>
      <c r="J59" s="476">
        <f>'Rate Calculation'!M90</f>
        <v>0</v>
      </c>
      <c r="K59" s="476">
        <f>'Rate Calculation'!N90</f>
        <v>0</v>
      </c>
      <c r="L59" s="476">
        <f>'Rate Calculation'!O90</f>
        <v>0</v>
      </c>
      <c r="M59" s="476">
        <f>'Rate Calculation'!P90</f>
        <v>0</v>
      </c>
      <c r="N59" s="476">
        <f>'Rate Calculation'!Q90</f>
        <v>0</v>
      </c>
      <c r="O59" s="476">
        <f>'Rate Calculation'!R90</f>
        <v>0</v>
      </c>
      <c r="P59" s="477">
        <f t="shared" si="0"/>
        <v>0</v>
      </c>
    </row>
    <row r="60" spans="2:16" ht="15" outlineLevel="1" x14ac:dyDescent="0.2">
      <c r="B60" s="514" t="s">
        <v>73</v>
      </c>
      <c r="C60" s="515"/>
      <c r="D60" s="515"/>
      <c r="E60" s="516"/>
      <c r="F60" s="476">
        <f>'Rate Calculation'!I91</f>
        <v>0</v>
      </c>
      <c r="G60" s="476">
        <f>'Rate Calculation'!J91</f>
        <v>0</v>
      </c>
      <c r="H60" s="476">
        <f>'Rate Calculation'!K91</f>
        <v>0</v>
      </c>
      <c r="I60" s="476">
        <f>'Rate Calculation'!L91</f>
        <v>0</v>
      </c>
      <c r="J60" s="476">
        <f>'Rate Calculation'!M91</f>
        <v>0</v>
      </c>
      <c r="K60" s="476">
        <f>'Rate Calculation'!N91</f>
        <v>0</v>
      </c>
      <c r="L60" s="476">
        <f>'Rate Calculation'!O91</f>
        <v>0</v>
      </c>
      <c r="M60" s="476">
        <f>'Rate Calculation'!P91</f>
        <v>0</v>
      </c>
      <c r="N60" s="476">
        <f>'Rate Calculation'!Q91</f>
        <v>0</v>
      </c>
      <c r="O60" s="476">
        <f>'Rate Calculation'!R91</f>
        <v>0</v>
      </c>
      <c r="P60" s="477">
        <f t="shared" si="0"/>
        <v>0</v>
      </c>
    </row>
    <row r="61" spans="2:16" x14ac:dyDescent="0.2">
      <c r="B61" s="511" t="s">
        <v>86</v>
      </c>
      <c r="C61" s="512"/>
      <c r="D61" s="512"/>
      <c r="E61" s="513"/>
      <c r="F61" s="476">
        <f>'Rate Calculation'!I108+'Rate Calculation'!I106</f>
        <v>0</v>
      </c>
      <c r="G61" s="476">
        <f>'Rate Calculation'!J108+'Rate Calculation'!J106</f>
        <v>0</v>
      </c>
      <c r="H61" s="476">
        <f>'Rate Calculation'!K108+'Rate Calculation'!K106</f>
        <v>0</v>
      </c>
      <c r="I61" s="476">
        <f>'Rate Calculation'!L108+'Rate Calculation'!L106</f>
        <v>0</v>
      </c>
      <c r="J61" s="476">
        <f>'Rate Calculation'!M108+'Rate Calculation'!M106</f>
        <v>0</v>
      </c>
      <c r="K61" s="476">
        <f>'Rate Calculation'!N108+'Rate Calculation'!N106</f>
        <v>0</v>
      </c>
      <c r="L61" s="476">
        <f>'Rate Calculation'!O108+'Rate Calculation'!O106</f>
        <v>0</v>
      </c>
      <c r="M61" s="476">
        <f>'Rate Calculation'!P108+'Rate Calculation'!P106</f>
        <v>0</v>
      </c>
      <c r="N61" s="476">
        <f>'Rate Calculation'!Q108+'Rate Calculation'!Q106</f>
        <v>0</v>
      </c>
      <c r="O61" s="476">
        <f>'Rate Calculation'!R108+'Rate Calculation'!R106</f>
        <v>0</v>
      </c>
      <c r="P61" s="477">
        <f t="shared" si="0"/>
        <v>0</v>
      </c>
    </row>
    <row r="62" spans="2:16" x14ac:dyDescent="0.2">
      <c r="B62" s="511" t="s">
        <v>1469</v>
      </c>
      <c r="C62" s="512"/>
      <c r="D62" s="512"/>
      <c r="E62" s="513"/>
      <c r="F62" s="476">
        <f>'Rate Calculation'!I110</f>
        <v>0</v>
      </c>
      <c r="G62" s="476">
        <f>'Rate Calculation'!J110</f>
        <v>0</v>
      </c>
      <c r="H62" s="476">
        <f>'Rate Calculation'!K110</f>
        <v>0</v>
      </c>
      <c r="I62" s="476">
        <f>'Rate Calculation'!L110</f>
        <v>0</v>
      </c>
      <c r="J62" s="476">
        <f>'Rate Calculation'!M110</f>
        <v>0</v>
      </c>
      <c r="K62" s="476">
        <f>'Rate Calculation'!N110</f>
        <v>0</v>
      </c>
      <c r="L62" s="476">
        <f>'Rate Calculation'!O110</f>
        <v>0</v>
      </c>
      <c r="M62" s="476">
        <f>'Rate Calculation'!P110</f>
        <v>0</v>
      </c>
      <c r="N62" s="476">
        <f>'Rate Calculation'!Q110</f>
        <v>0</v>
      </c>
      <c r="O62" s="476">
        <f>'Rate Calculation'!R110</f>
        <v>0</v>
      </c>
      <c r="P62" s="477">
        <f t="shared" si="0"/>
        <v>0</v>
      </c>
    </row>
    <row r="63" spans="2:16" x14ac:dyDescent="0.2">
      <c r="B63" s="611" t="s">
        <v>12</v>
      </c>
      <c r="C63" s="612"/>
      <c r="D63" s="612"/>
      <c r="E63" s="613"/>
      <c r="F63" s="480">
        <f t="shared" ref="F63:P63" si="1">SUM(F39:F61)</f>
        <v>0</v>
      </c>
      <c r="G63" s="480">
        <f t="shared" si="1"/>
        <v>0</v>
      </c>
      <c r="H63" s="480">
        <f t="shared" si="1"/>
        <v>0</v>
      </c>
      <c r="I63" s="480">
        <f t="shared" si="1"/>
        <v>0</v>
      </c>
      <c r="J63" s="480">
        <f t="shared" si="1"/>
        <v>0</v>
      </c>
      <c r="K63" s="480">
        <f t="shared" si="1"/>
        <v>0</v>
      </c>
      <c r="L63" s="480">
        <f t="shared" si="1"/>
        <v>0</v>
      </c>
      <c r="M63" s="480">
        <f t="shared" si="1"/>
        <v>0</v>
      </c>
      <c r="N63" s="480">
        <f t="shared" si="1"/>
        <v>0</v>
      </c>
      <c r="O63" s="480">
        <f t="shared" si="1"/>
        <v>0</v>
      </c>
      <c r="P63" s="480">
        <f t="shared" si="1"/>
        <v>0</v>
      </c>
    </row>
    <row r="64" spans="2:16" ht="5.0999999999999996" customHeight="1" x14ac:dyDescent="0.2">
      <c r="B64" s="29"/>
      <c r="C64" s="29"/>
      <c r="D64" s="29"/>
      <c r="E64" s="29"/>
      <c r="F64" s="29"/>
      <c r="G64" s="29"/>
      <c r="H64" s="29"/>
      <c r="I64" s="29"/>
      <c r="J64" s="29"/>
      <c r="K64" s="29"/>
      <c r="L64" s="29"/>
      <c r="M64" s="29"/>
      <c r="N64" s="29"/>
      <c r="O64" s="29"/>
      <c r="P64" s="29"/>
    </row>
    <row r="65" spans="1:16" x14ac:dyDescent="0.2">
      <c r="B65" s="11" t="s">
        <v>55</v>
      </c>
      <c r="C65" s="128"/>
      <c r="D65" s="128"/>
      <c r="E65" s="128"/>
      <c r="F65" s="10"/>
      <c r="G65" s="10"/>
      <c r="H65" s="10"/>
      <c r="I65" s="10"/>
      <c r="J65" s="10"/>
      <c r="K65" s="10"/>
      <c r="L65" s="10"/>
      <c r="M65" s="10"/>
      <c r="N65" s="10"/>
      <c r="O65" s="10"/>
      <c r="P65" s="15"/>
    </row>
    <row r="66" spans="1:16" ht="15" x14ac:dyDescent="0.2">
      <c r="B66" s="511" t="s">
        <v>1383</v>
      </c>
      <c r="C66" s="539"/>
      <c r="D66" s="539"/>
      <c r="E66" s="540"/>
      <c r="F66" s="481">
        <f>IF(SUM('Rate Calculation'!I116:I120)=0,'Rate Calculation'!I115,'Rate Calculation'!I116)</f>
        <v>0</v>
      </c>
      <c r="G66" s="481">
        <f>IF(SUM('Rate Calculation'!J116:J120)=0,'Rate Calculation'!J115,'Rate Calculation'!J116)</f>
        <v>0</v>
      </c>
      <c r="H66" s="481">
        <f>IF(SUM('Rate Calculation'!K116:K120)=0,'Rate Calculation'!K115,'Rate Calculation'!K116)</f>
        <v>0</v>
      </c>
      <c r="I66" s="481">
        <f>IF(SUM('Rate Calculation'!L116:L120)=0,'Rate Calculation'!L115,'Rate Calculation'!L116)</f>
        <v>0</v>
      </c>
      <c r="J66" s="481">
        <f>IF(SUM('Rate Calculation'!M116:M120)=0,'Rate Calculation'!M115,'Rate Calculation'!M116)</f>
        <v>0</v>
      </c>
      <c r="K66" s="481">
        <f>IF(SUM('Rate Calculation'!N116:N120)=0,'Rate Calculation'!N115,'Rate Calculation'!N116)</f>
        <v>0</v>
      </c>
      <c r="L66" s="481">
        <f>IF(SUM('Rate Calculation'!O116:O120)=0,'Rate Calculation'!O115,'Rate Calculation'!O116)</f>
        <v>0</v>
      </c>
      <c r="M66" s="481">
        <f>IF(SUM('Rate Calculation'!P116:P120)=0,'Rate Calculation'!P115,'Rate Calculation'!P116)</f>
        <v>0</v>
      </c>
      <c r="N66" s="481">
        <f>IF(SUM('Rate Calculation'!Q116:Q120)=0,'Rate Calculation'!Q115,'Rate Calculation'!Q116)</f>
        <v>0</v>
      </c>
      <c r="O66" s="481">
        <f>IF(SUM('Rate Calculation'!R116:R120)=0,'Rate Calculation'!R115,'Rate Calculation'!R116)</f>
        <v>0</v>
      </c>
      <c r="P66" s="481">
        <f>SUM(F66:O66)</f>
        <v>0</v>
      </c>
    </row>
    <row r="67" spans="1:16" ht="15" x14ac:dyDescent="0.2">
      <c r="B67" s="511" t="s">
        <v>1384</v>
      </c>
      <c r="C67" s="539"/>
      <c r="D67" s="539"/>
      <c r="E67" s="540"/>
      <c r="F67" s="481">
        <f>'Rate Calculation'!I117</f>
        <v>0</v>
      </c>
      <c r="G67" s="481">
        <f>'Rate Calculation'!J117</f>
        <v>0</v>
      </c>
      <c r="H67" s="481">
        <f>'Rate Calculation'!K117</f>
        <v>0</v>
      </c>
      <c r="I67" s="481">
        <f>'Rate Calculation'!L117</f>
        <v>0</v>
      </c>
      <c r="J67" s="481">
        <f>'Rate Calculation'!M117</f>
        <v>0</v>
      </c>
      <c r="K67" s="481">
        <f>'Rate Calculation'!N117</f>
        <v>0</v>
      </c>
      <c r="L67" s="481">
        <f>'Rate Calculation'!O117</f>
        <v>0</v>
      </c>
      <c r="M67" s="481">
        <f>'Rate Calculation'!P117</f>
        <v>0</v>
      </c>
      <c r="N67" s="481">
        <f>'Rate Calculation'!Q117</f>
        <v>0</v>
      </c>
      <c r="O67" s="481">
        <f>'Rate Calculation'!R117</f>
        <v>0</v>
      </c>
      <c r="P67" s="481">
        <f t="shared" ref="P67:P70" si="2">SUM(F67:O67)</f>
        <v>0</v>
      </c>
    </row>
    <row r="68" spans="1:16" ht="15" x14ac:dyDescent="0.2">
      <c r="B68" s="511" t="s">
        <v>82</v>
      </c>
      <c r="C68" s="539"/>
      <c r="D68" s="539"/>
      <c r="E68" s="540"/>
      <c r="F68" s="481">
        <f>'Rate Calculation'!I118</f>
        <v>0</v>
      </c>
      <c r="G68" s="481">
        <f>'Rate Calculation'!J118</f>
        <v>0</v>
      </c>
      <c r="H68" s="481">
        <f>'Rate Calculation'!K118</f>
        <v>0</v>
      </c>
      <c r="I68" s="481">
        <f>'Rate Calculation'!L118</f>
        <v>0</v>
      </c>
      <c r="J68" s="481">
        <f>'Rate Calculation'!M118</f>
        <v>0</v>
      </c>
      <c r="K68" s="481">
        <f>'Rate Calculation'!N118</f>
        <v>0</v>
      </c>
      <c r="L68" s="481">
        <f>'Rate Calculation'!O118</f>
        <v>0</v>
      </c>
      <c r="M68" s="481">
        <f>'Rate Calculation'!P118</f>
        <v>0</v>
      </c>
      <c r="N68" s="481">
        <f>'Rate Calculation'!Q118</f>
        <v>0</v>
      </c>
      <c r="O68" s="481">
        <f>'Rate Calculation'!R118</f>
        <v>0</v>
      </c>
      <c r="P68" s="481">
        <f t="shared" si="2"/>
        <v>0</v>
      </c>
    </row>
    <row r="69" spans="1:16" x14ac:dyDescent="0.2">
      <c r="B69" s="511" t="s">
        <v>83</v>
      </c>
      <c r="C69" s="541"/>
      <c r="D69" s="541"/>
      <c r="E69" s="542"/>
      <c r="F69" s="481">
        <f>'Rate Calculation'!I119</f>
        <v>0</v>
      </c>
      <c r="G69" s="481">
        <f>'Rate Calculation'!J119</f>
        <v>0</v>
      </c>
      <c r="H69" s="481">
        <f>'Rate Calculation'!K119</f>
        <v>0</v>
      </c>
      <c r="I69" s="481">
        <f>'Rate Calculation'!L119</f>
        <v>0</v>
      </c>
      <c r="J69" s="481">
        <f>'Rate Calculation'!M119</f>
        <v>0</v>
      </c>
      <c r="K69" s="481">
        <f>'Rate Calculation'!N119</f>
        <v>0</v>
      </c>
      <c r="L69" s="481">
        <f>'Rate Calculation'!O119</f>
        <v>0</v>
      </c>
      <c r="M69" s="481">
        <f>'Rate Calculation'!P119</f>
        <v>0</v>
      </c>
      <c r="N69" s="481">
        <f>'Rate Calculation'!Q119</f>
        <v>0</v>
      </c>
      <c r="O69" s="481">
        <f>'Rate Calculation'!R119</f>
        <v>0</v>
      </c>
      <c r="P69" s="481">
        <f t="shared" si="2"/>
        <v>0</v>
      </c>
    </row>
    <row r="70" spans="1:16" x14ac:dyDescent="0.2">
      <c r="B70" s="511" t="s">
        <v>84</v>
      </c>
      <c r="C70" s="541"/>
      <c r="D70" s="541"/>
      <c r="E70" s="542"/>
      <c r="F70" s="481">
        <f>'Rate Calculation'!I120</f>
        <v>0</v>
      </c>
      <c r="G70" s="481">
        <f>'Rate Calculation'!J120</f>
        <v>0</v>
      </c>
      <c r="H70" s="481">
        <f>'Rate Calculation'!K120</f>
        <v>0</v>
      </c>
      <c r="I70" s="481">
        <f>'Rate Calculation'!L120</f>
        <v>0</v>
      </c>
      <c r="J70" s="481">
        <f>'Rate Calculation'!M120</f>
        <v>0</v>
      </c>
      <c r="K70" s="481">
        <f>'Rate Calculation'!N120</f>
        <v>0</v>
      </c>
      <c r="L70" s="481">
        <f>'Rate Calculation'!O120</f>
        <v>0</v>
      </c>
      <c r="M70" s="481">
        <f>'Rate Calculation'!P120</f>
        <v>0</v>
      </c>
      <c r="N70" s="481">
        <f>'Rate Calculation'!Q120</f>
        <v>0</v>
      </c>
      <c r="O70" s="481">
        <f>'Rate Calculation'!R120</f>
        <v>0</v>
      </c>
      <c r="P70" s="481">
        <f t="shared" si="2"/>
        <v>0</v>
      </c>
    </row>
    <row r="71" spans="1:16" x14ac:dyDescent="0.2">
      <c r="B71" s="83" t="s">
        <v>105</v>
      </c>
      <c r="C71" s="302"/>
      <c r="D71" s="302"/>
      <c r="E71" s="302"/>
      <c r="F71" s="482">
        <f>SUM(F66:F70)</f>
        <v>0</v>
      </c>
      <c r="G71" s="482">
        <f t="shared" ref="G71:P71" si="3">SUM(G66:G70)</f>
        <v>0</v>
      </c>
      <c r="H71" s="482">
        <f t="shared" si="3"/>
        <v>0</v>
      </c>
      <c r="I71" s="482">
        <f t="shared" si="3"/>
        <v>0</v>
      </c>
      <c r="J71" s="482">
        <f t="shared" si="3"/>
        <v>0</v>
      </c>
      <c r="K71" s="482">
        <f t="shared" si="3"/>
        <v>0</v>
      </c>
      <c r="L71" s="482">
        <f t="shared" si="3"/>
        <v>0</v>
      </c>
      <c r="M71" s="482">
        <f t="shared" si="3"/>
        <v>0</v>
      </c>
      <c r="N71" s="482">
        <f t="shared" si="3"/>
        <v>0</v>
      </c>
      <c r="O71" s="482">
        <f t="shared" si="3"/>
        <v>0</v>
      </c>
      <c r="P71" s="482">
        <f t="shared" si="3"/>
        <v>0</v>
      </c>
    </row>
    <row r="72" spans="1:16" ht="5.0999999999999996" customHeight="1" x14ac:dyDescent="0.2">
      <c r="A72" s="25"/>
      <c r="B72" s="5"/>
      <c r="C72" s="5"/>
      <c r="D72" s="5"/>
      <c r="E72" s="5"/>
      <c r="F72" s="5"/>
      <c r="G72" s="5"/>
      <c r="H72" s="5"/>
      <c r="I72" s="5"/>
      <c r="J72" s="5"/>
      <c r="K72" s="5"/>
      <c r="L72" s="5"/>
      <c r="M72" s="5"/>
      <c r="N72" s="5"/>
      <c r="O72" s="5"/>
      <c r="P72" s="5"/>
    </row>
    <row r="73" spans="1:16" ht="14.25" customHeight="1" x14ac:dyDescent="0.2">
      <c r="B73" s="11" t="s">
        <v>56</v>
      </c>
      <c r="C73" s="128"/>
      <c r="D73" s="128"/>
      <c r="E73" s="128"/>
      <c r="F73" s="10"/>
      <c r="G73" s="10"/>
      <c r="H73" s="10"/>
      <c r="I73" s="10"/>
      <c r="J73" s="10"/>
      <c r="K73" s="10"/>
      <c r="L73" s="10"/>
      <c r="M73" s="10"/>
      <c r="N73" s="10"/>
      <c r="O73" s="10"/>
      <c r="P73" s="15"/>
    </row>
    <row r="74" spans="1:16" x14ac:dyDescent="0.2">
      <c r="B74" s="511" t="s">
        <v>51</v>
      </c>
      <c r="C74" s="512"/>
      <c r="D74" s="512"/>
      <c r="E74" s="513"/>
      <c r="F74" s="483">
        <f>'Rate Calculation'!I124</f>
        <v>0</v>
      </c>
      <c r="G74" s="483">
        <f>'Rate Calculation'!J124</f>
        <v>0</v>
      </c>
      <c r="H74" s="483">
        <f>'Rate Calculation'!K124</f>
        <v>0</v>
      </c>
      <c r="I74" s="483">
        <f>'Rate Calculation'!L124</f>
        <v>0</v>
      </c>
      <c r="J74" s="483">
        <f>'Rate Calculation'!M124</f>
        <v>0</v>
      </c>
      <c r="K74" s="483">
        <f>'Rate Calculation'!N124</f>
        <v>0</v>
      </c>
      <c r="L74" s="483">
        <f>'Rate Calculation'!O124</f>
        <v>0</v>
      </c>
      <c r="M74" s="483">
        <f>'Rate Calculation'!P124</f>
        <v>0</v>
      </c>
      <c r="N74" s="483">
        <f>'Rate Calculation'!Q124</f>
        <v>0</v>
      </c>
      <c r="O74" s="483">
        <f>'Rate Calculation'!R124</f>
        <v>0</v>
      </c>
      <c r="P74" s="483">
        <f>SUM(F74:O74)</f>
        <v>0</v>
      </c>
    </row>
    <row r="75" spans="1:16" x14ac:dyDescent="0.2">
      <c r="B75" s="511" t="s">
        <v>1455</v>
      </c>
      <c r="C75" s="512"/>
      <c r="D75" s="512"/>
      <c r="E75" s="513"/>
      <c r="F75" s="484" t="str">
        <f>IF('Rate Calculation'!I125="","",'Rate Calculation'!I125)</f>
        <v/>
      </c>
      <c r="G75" s="484" t="str">
        <f>IF('Rate Calculation'!J125="","",'Rate Calculation'!J125)</f>
        <v/>
      </c>
      <c r="H75" s="484" t="str">
        <f>IF('Rate Calculation'!K125="","",'Rate Calculation'!K125)</f>
        <v/>
      </c>
      <c r="I75" s="484" t="str">
        <f>IF('Rate Calculation'!L125="","",'Rate Calculation'!L125)</f>
        <v/>
      </c>
      <c r="J75" s="484" t="str">
        <f>IF('Rate Calculation'!M125="","",'Rate Calculation'!M125)</f>
        <v/>
      </c>
      <c r="K75" s="484" t="str">
        <f>IF('Rate Calculation'!N125="","",'Rate Calculation'!N125)</f>
        <v/>
      </c>
      <c r="L75" s="484" t="str">
        <f>IF('Rate Calculation'!O125="","",'Rate Calculation'!O125)</f>
        <v/>
      </c>
      <c r="M75" s="484" t="str">
        <f>IF('Rate Calculation'!P125="","",'Rate Calculation'!P125)</f>
        <v/>
      </c>
      <c r="N75" s="484" t="str">
        <f>IF('Rate Calculation'!Q125="","",'Rate Calculation'!Q125)</f>
        <v/>
      </c>
      <c r="O75" s="484" t="str">
        <f>IF('Rate Calculation'!R125="","",'Rate Calculation'!R125)</f>
        <v/>
      </c>
      <c r="P75" s="484"/>
    </row>
    <row r="76" spans="1:16" x14ac:dyDescent="0.2">
      <c r="B76" s="511" t="s">
        <v>52</v>
      </c>
      <c r="C76" s="512"/>
      <c r="D76" s="512"/>
      <c r="E76" s="513"/>
      <c r="F76" s="483">
        <f>'Rate Calculation'!I126</f>
        <v>0</v>
      </c>
      <c r="G76" s="483">
        <f>'Rate Calculation'!J126</f>
        <v>0</v>
      </c>
      <c r="H76" s="483">
        <f>'Rate Calculation'!K126</f>
        <v>0</v>
      </c>
      <c r="I76" s="483">
        <f>'Rate Calculation'!L126</f>
        <v>0</v>
      </c>
      <c r="J76" s="483">
        <f>'Rate Calculation'!M126</f>
        <v>0</v>
      </c>
      <c r="K76" s="483">
        <f>'Rate Calculation'!N126</f>
        <v>0</v>
      </c>
      <c r="L76" s="483">
        <f>'Rate Calculation'!O126</f>
        <v>0</v>
      </c>
      <c r="M76" s="483">
        <f>'Rate Calculation'!P126</f>
        <v>0</v>
      </c>
      <c r="N76" s="483">
        <f>'Rate Calculation'!Q126</f>
        <v>0</v>
      </c>
      <c r="O76" s="483">
        <f>'Rate Calculation'!R126</f>
        <v>0</v>
      </c>
      <c r="P76" s="483">
        <f>SUM(F76:O76)</f>
        <v>0</v>
      </c>
    </row>
    <row r="77" spans="1:16" x14ac:dyDescent="0.2">
      <c r="B77" s="511" t="s">
        <v>1456</v>
      </c>
      <c r="C77" s="512"/>
      <c r="D77" s="512"/>
      <c r="E77" s="513"/>
      <c r="F77" s="484" t="str">
        <f>IF('Rate Calculation'!I127="","",'Rate Calculation'!I127)</f>
        <v/>
      </c>
      <c r="G77" s="484" t="str">
        <f>IF('Rate Calculation'!J127="","",'Rate Calculation'!J127)</f>
        <v/>
      </c>
      <c r="H77" s="484" t="str">
        <f>IF('Rate Calculation'!K127="","",'Rate Calculation'!K127)</f>
        <v/>
      </c>
      <c r="I77" s="484" t="str">
        <f>IF('Rate Calculation'!L127="","",'Rate Calculation'!L127)</f>
        <v/>
      </c>
      <c r="J77" s="484" t="str">
        <f>IF('Rate Calculation'!M127="","",'Rate Calculation'!M127)</f>
        <v/>
      </c>
      <c r="K77" s="484" t="str">
        <f>IF('Rate Calculation'!N127="","",'Rate Calculation'!N127)</f>
        <v/>
      </c>
      <c r="L77" s="484" t="str">
        <f>IF('Rate Calculation'!O127="","",'Rate Calculation'!O127)</f>
        <v/>
      </c>
      <c r="M77" s="484" t="str">
        <f>IF('Rate Calculation'!P127="","",'Rate Calculation'!P127)</f>
        <v/>
      </c>
      <c r="N77" s="484" t="str">
        <f>IF('Rate Calculation'!Q127="","",'Rate Calculation'!Q127)</f>
        <v/>
      </c>
      <c r="O77" s="484" t="str">
        <f>IF('Rate Calculation'!R127="","",'Rate Calculation'!R127)</f>
        <v/>
      </c>
      <c r="P77" s="484"/>
    </row>
    <row r="78" spans="1:16" x14ac:dyDescent="0.2">
      <c r="B78" s="538" t="s">
        <v>1563</v>
      </c>
      <c r="C78" s="626"/>
      <c r="D78" s="626"/>
      <c r="E78" s="627"/>
      <c r="F78" s="483" t="str">
        <f>'Rate Calculation'!I144</f>
        <v/>
      </c>
      <c r="G78" s="483" t="str">
        <f>'Rate Calculation'!J144</f>
        <v/>
      </c>
      <c r="H78" s="483" t="str">
        <f>'Rate Calculation'!K144</f>
        <v/>
      </c>
      <c r="I78" s="483" t="str">
        <f>'Rate Calculation'!L144</f>
        <v/>
      </c>
      <c r="J78" s="483" t="str">
        <f>'Rate Calculation'!M144</f>
        <v/>
      </c>
      <c r="K78" s="483" t="str">
        <f>'Rate Calculation'!N144</f>
        <v/>
      </c>
      <c r="L78" s="483" t="str">
        <f>'Rate Calculation'!O144</f>
        <v/>
      </c>
      <c r="M78" s="483" t="str">
        <f>'Rate Calculation'!P144</f>
        <v/>
      </c>
      <c r="N78" s="483" t="str">
        <f>'Rate Calculation'!Q144</f>
        <v/>
      </c>
      <c r="O78" s="483" t="str">
        <f>'Rate Calculation'!R144</f>
        <v/>
      </c>
      <c r="P78" s="483">
        <f>SUM(F78:O78)</f>
        <v>0</v>
      </c>
    </row>
    <row r="79" spans="1:16" ht="15" x14ac:dyDescent="0.2">
      <c r="B79" s="292"/>
      <c r="C79" s="293"/>
      <c r="D79" s="293"/>
      <c r="E79" s="293"/>
      <c r="F79" s="294"/>
      <c r="G79" s="294"/>
      <c r="H79" s="294"/>
      <c r="I79" s="294"/>
      <c r="J79" s="294"/>
      <c r="K79" s="294"/>
      <c r="L79" s="294"/>
      <c r="M79" s="294"/>
      <c r="N79" s="294"/>
      <c r="O79" s="294"/>
      <c r="P79" s="295"/>
    </row>
    <row r="80" spans="1:16" s="25" customFormat="1" ht="5.0999999999999996" customHeight="1" x14ac:dyDescent="0.2">
      <c r="B80" s="39"/>
      <c r="C80" s="39"/>
      <c r="D80" s="39"/>
      <c r="E80" s="39"/>
      <c r="F80" s="39"/>
      <c r="G80" s="39"/>
      <c r="H80" s="39"/>
      <c r="I80" s="39"/>
      <c r="J80" s="39"/>
      <c r="K80" s="39"/>
      <c r="L80" s="39"/>
      <c r="M80" s="39"/>
      <c r="N80" s="39"/>
      <c r="O80" s="39"/>
      <c r="P80" s="39"/>
    </row>
    <row r="81" spans="2:16" ht="24" x14ac:dyDescent="0.2">
      <c r="B81" s="11" t="s">
        <v>1523</v>
      </c>
      <c r="C81" s="128"/>
      <c r="D81" s="128"/>
      <c r="E81" s="128"/>
      <c r="F81" s="372" t="str">
        <f>IF('Rate Calculation'!I3="Service Title 1","",CONCATENATE('Rate Calculation'!I3,"
(",'Rate Calculation'!I5,")"))</f>
        <v>Service 1
()</v>
      </c>
      <c r="G81" s="372" t="str">
        <f>IF('Rate Calculation'!J3="Service Title 2","",CONCATENATE('Rate Calculation'!J3,"
(",'Rate Calculation'!J5,")"))</f>
        <v>Service 2
()</v>
      </c>
      <c r="H81" s="372" t="str">
        <f>IF('Rate Calculation'!K3="Service Title 3","",CONCATENATE('Rate Calculation'!K3,"
(",'Rate Calculation'!K5,")"))</f>
        <v>Service 3
()</v>
      </c>
      <c r="I81" s="372" t="str">
        <f>IF('Rate Calculation'!L3="Service Title 4","",CONCATENATE('Rate Calculation'!L3,"
(",'Rate Calculation'!L5,")"))</f>
        <v>Service 4
()</v>
      </c>
      <c r="J81" s="372" t="str">
        <f>IF('Rate Calculation'!M3="Service Title 5","",CONCATENATE('Rate Calculation'!M3,"
(",'Rate Calculation'!M5,")"))</f>
        <v>Service 5
()</v>
      </c>
      <c r="K81" s="372" t="str">
        <f>IF('Rate Calculation'!N3="Service Title 6","",CONCATENATE('Rate Calculation'!N3,"
(",'Rate Calculation'!N5,")"))</f>
        <v>Service 6
()</v>
      </c>
      <c r="L81" s="372" t="str">
        <f>IF('Rate Calculation'!O3="Service Title 7","",CONCATENATE('Rate Calculation'!O3,"
(",'Rate Calculation'!O5,")"))</f>
        <v>Service 7
()</v>
      </c>
      <c r="M81" s="372" t="str">
        <f>IF('Rate Calculation'!P3="Service Title 8","",CONCATENATE('Rate Calculation'!P3,"
(",'Rate Calculation'!P5,")"))</f>
        <v>Service 8
()</v>
      </c>
      <c r="N81" s="372" t="str">
        <f>IF('Rate Calculation'!Q3="Service Title 9","",CONCATENATE('Rate Calculation'!Q3,"
(",'Rate Calculation'!Q5,")"))</f>
        <v>Service 9
()</v>
      </c>
      <c r="O81" s="372" t="str">
        <f>IF('Rate Calculation'!R3="Service Title 10","",CONCATENATE('Rate Calculation'!R3,"
(",'Rate Calculation'!R5,")"))</f>
        <v>Service 10
()</v>
      </c>
      <c r="P81" s="372" t="str">
        <f>'Rate Calculation'!S3</f>
        <v>Totals</v>
      </c>
    </row>
    <row r="82" spans="2:16" ht="15" x14ac:dyDescent="0.2">
      <c r="B82" s="511" t="s">
        <v>1372</v>
      </c>
      <c r="C82" s="539"/>
      <c r="D82" s="539"/>
      <c r="E82" s="540"/>
      <c r="F82" s="388">
        <f>'Rate Calculation'!I133</f>
        <v>0</v>
      </c>
      <c r="G82" s="388">
        <f>'Rate Calculation'!J133</f>
        <v>0</v>
      </c>
      <c r="H82" s="388">
        <f>'Rate Calculation'!K133</f>
        <v>0</v>
      </c>
      <c r="I82" s="388">
        <f>'Rate Calculation'!L133</f>
        <v>0</v>
      </c>
      <c r="J82" s="388">
        <f>'Rate Calculation'!M133</f>
        <v>0</v>
      </c>
      <c r="K82" s="388">
        <f>'Rate Calculation'!N133</f>
        <v>0</v>
      </c>
      <c r="L82" s="388">
        <f>'Rate Calculation'!O133</f>
        <v>0</v>
      </c>
      <c r="M82" s="388">
        <f>'Rate Calculation'!P133</f>
        <v>0</v>
      </c>
      <c r="N82" s="388">
        <f>'Rate Calculation'!Q133</f>
        <v>0</v>
      </c>
      <c r="O82" s="388">
        <f>'Rate Calculation'!R133</f>
        <v>0</v>
      </c>
      <c r="P82" s="388">
        <f>'Rate Calculation'!S133</f>
        <v>0</v>
      </c>
    </row>
    <row r="83" spans="2:16" ht="15" x14ac:dyDescent="0.2">
      <c r="B83" s="511" t="s">
        <v>1371</v>
      </c>
      <c r="C83" s="539"/>
      <c r="D83" s="539"/>
      <c r="E83" s="540"/>
      <c r="F83" s="388">
        <f>'Rate Calculation'!I134</f>
        <v>0</v>
      </c>
      <c r="G83" s="388">
        <f>'Rate Calculation'!J134</f>
        <v>0</v>
      </c>
      <c r="H83" s="388">
        <f>'Rate Calculation'!K134</f>
        <v>0</v>
      </c>
      <c r="I83" s="388">
        <f>'Rate Calculation'!L134</f>
        <v>0</v>
      </c>
      <c r="J83" s="388">
        <f>'Rate Calculation'!M134</f>
        <v>0</v>
      </c>
      <c r="K83" s="388">
        <f>'Rate Calculation'!N134</f>
        <v>0</v>
      </c>
      <c r="L83" s="388">
        <f>'Rate Calculation'!O134</f>
        <v>0</v>
      </c>
      <c r="M83" s="388">
        <f>'Rate Calculation'!P134</f>
        <v>0</v>
      </c>
      <c r="N83" s="388">
        <f>'Rate Calculation'!Q134</f>
        <v>0</v>
      </c>
      <c r="O83" s="388">
        <f>'Rate Calculation'!R134</f>
        <v>0</v>
      </c>
      <c r="P83" s="388">
        <f>'Rate Calculation'!S134</f>
        <v>0</v>
      </c>
    </row>
    <row r="84" spans="2:16" ht="14.25" customHeight="1" x14ac:dyDescent="0.2">
      <c r="B84" s="511" t="s">
        <v>1461</v>
      </c>
      <c r="C84" s="539"/>
      <c r="D84" s="539"/>
      <c r="E84" s="540"/>
      <c r="F84" s="388">
        <f>'Rate Calculation'!I135</f>
        <v>0</v>
      </c>
      <c r="G84" s="388">
        <f>'Rate Calculation'!J135</f>
        <v>0</v>
      </c>
      <c r="H84" s="388">
        <f>'Rate Calculation'!K135</f>
        <v>0</v>
      </c>
      <c r="I84" s="388">
        <f>'Rate Calculation'!L135</f>
        <v>0</v>
      </c>
      <c r="J84" s="388">
        <f>'Rate Calculation'!M135</f>
        <v>0</v>
      </c>
      <c r="K84" s="388">
        <f>'Rate Calculation'!N135</f>
        <v>0</v>
      </c>
      <c r="L84" s="388">
        <f>'Rate Calculation'!O135</f>
        <v>0</v>
      </c>
      <c r="M84" s="388">
        <f>'Rate Calculation'!P135</f>
        <v>0</v>
      </c>
      <c r="N84" s="388">
        <f>'Rate Calculation'!Q135</f>
        <v>0</v>
      </c>
      <c r="O84" s="388">
        <f>'Rate Calculation'!R135</f>
        <v>0</v>
      </c>
      <c r="P84" s="388">
        <f>'Rate Calculation'!S135</f>
        <v>0</v>
      </c>
    </row>
    <row r="85" spans="2:16" ht="15" x14ac:dyDescent="0.2">
      <c r="B85" s="538" t="s">
        <v>54</v>
      </c>
      <c r="C85" s="539"/>
      <c r="D85" s="539"/>
      <c r="E85" s="540"/>
      <c r="F85" s="388">
        <f>'Rate Calculation'!I136</f>
        <v>0</v>
      </c>
      <c r="G85" s="388">
        <f>'Rate Calculation'!J136</f>
        <v>0</v>
      </c>
      <c r="H85" s="388">
        <f>'Rate Calculation'!K136</f>
        <v>0</v>
      </c>
      <c r="I85" s="388">
        <f>'Rate Calculation'!L136</f>
        <v>0</v>
      </c>
      <c r="J85" s="388">
        <f>'Rate Calculation'!M136</f>
        <v>0</v>
      </c>
      <c r="K85" s="388">
        <f>'Rate Calculation'!N136</f>
        <v>0</v>
      </c>
      <c r="L85" s="388">
        <f>'Rate Calculation'!O136</f>
        <v>0</v>
      </c>
      <c r="M85" s="388">
        <f>'Rate Calculation'!P136</f>
        <v>0</v>
      </c>
      <c r="N85" s="388">
        <f>'Rate Calculation'!Q136</f>
        <v>0</v>
      </c>
      <c r="O85" s="388">
        <f>'Rate Calculation'!R136</f>
        <v>0</v>
      </c>
      <c r="P85" s="388">
        <f>'Rate Calculation'!S136</f>
        <v>0</v>
      </c>
    </row>
    <row r="86" spans="2:16" ht="15" x14ac:dyDescent="0.2">
      <c r="B86" s="538" t="s">
        <v>53</v>
      </c>
      <c r="C86" s="539"/>
      <c r="D86" s="539"/>
      <c r="E86" s="540"/>
      <c r="F86" s="388">
        <f>'Rate Calculation'!I137</f>
        <v>0</v>
      </c>
      <c r="G86" s="388">
        <f>'Rate Calculation'!J137</f>
        <v>0</v>
      </c>
      <c r="H86" s="388">
        <f>'Rate Calculation'!K137</f>
        <v>0</v>
      </c>
      <c r="I86" s="388">
        <f>'Rate Calculation'!L137</f>
        <v>0</v>
      </c>
      <c r="J86" s="388">
        <f>'Rate Calculation'!M137</f>
        <v>0</v>
      </c>
      <c r="K86" s="388">
        <f>'Rate Calculation'!N137</f>
        <v>0</v>
      </c>
      <c r="L86" s="388">
        <f>'Rate Calculation'!O137</f>
        <v>0</v>
      </c>
      <c r="M86" s="388">
        <f>'Rate Calculation'!P137</f>
        <v>0</v>
      </c>
      <c r="N86" s="388">
        <f>'Rate Calculation'!Q137</f>
        <v>0</v>
      </c>
      <c r="O86" s="388">
        <f>'Rate Calculation'!R137</f>
        <v>0</v>
      </c>
      <c r="P86" s="388">
        <f>'Rate Calculation'!S137</f>
        <v>0</v>
      </c>
    </row>
    <row r="87" spans="2:16" s="25" customFormat="1" ht="5.0999999999999996" customHeight="1" x14ac:dyDescent="0.2">
      <c r="B87" s="5"/>
      <c r="C87" s="5"/>
      <c r="D87" s="5"/>
      <c r="E87" s="5"/>
      <c r="F87" s="5"/>
      <c r="G87" s="5"/>
      <c r="H87" s="5"/>
      <c r="I87" s="5"/>
      <c r="J87" s="5"/>
      <c r="K87" s="5"/>
      <c r="L87" s="5"/>
      <c r="M87" s="5"/>
      <c r="N87" s="5"/>
      <c r="O87" s="5"/>
      <c r="P87" s="5"/>
    </row>
    <row r="88" spans="2:16" x14ac:dyDescent="0.2">
      <c r="B88" s="11" t="s">
        <v>1454</v>
      </c>
      <c r="C88" s="128"/>
      <c r="D88" s="128"/>
      <c r="E88" s="128"/>
      <c r="F88" s="284" t="str">
        <f>'Rate Calculation'!I3</f>
        <v>Service 1</v>
      </c>
      <c r="G88" s="284" t="str">
        <f>'Rate Calculation'!J3</f>
        <v>Service 2</v>
      </c>
      <c r="H88" s="284" t="str">
        <f>'Rate Calculation'!K3</f>
        <v>Service 3</v>
      </c>
      <c r="I88" s="284" t="str">
        <f>'Rate Calculation'!L3</f>
        <v>Service 4</v>
      </c>
      <c r="J88" s="284" t="str">
        <f>'Rate Calculation'!M3</f>
        <v>Service 5</v>
      </c>
      <c r="K88" s="284" t="str">
        <f>'Rate Calculation'!N3</f>
        <v>Service 6</v>
      </c>
      <c r="L88" s="284" t="str">
        <f>'Rate Calculation'!O3</f>
        <v>Service 7</v>
      </c>
      <c r="M88" s="284" t="str">
        <f>'Rate Calculation'!P3</f>
        <v>Service 8</v>
      </c>
      <c r="N88" s="284" t="str">
        <f>'Rate Calculation'!Q3</f>
        <v>Service 9</v>
      </c>
      <c r="O88" s="284" t="str">
        <f>'Rate Calculation'!R3</f>
        <v>Service 10</v>
      </c>
      <c r="P88" s="296" t="str">
        <f>'Rate Calculation'!S3</f>
        <v>Totals</v>
      </c>
    </row>
    <row r="89" spans="2:16" ht="15" customHeight="1" x14ac:dyDescent="0.2">
      <c r="B89" s="606" t="s">
        <v>1391</v>
      </c>
      <c r="C89" s="607"/>
      <c r="D89" s="607"/>
      <c r="E89" s="607"/>
      <c r="F89" s="297"/>
      <c r="G89" s="281"/>
      <c r="H89" s="281"/>
      <c r="I89" s="281"/>
      <c r="J89" s="282"/>
      <c r="K89" s="282"/>
      <c r="L89" s="282"/>
      <c r="M89" s="282"/>
      <c r="N89" s="282"/>
      <c r="O89" s="282"/>
      <c r="P89" s="283"/>
    </row>
    <row r="90" spans="2:16" ht="15" customHeight="1" x14ac:dyDescent="0.2">
      <c r="B90" s="590" t="s">
        <v>57</v>
      </c>
      <c r="C90" s="595"/>
      <c r="D90" s="595"/>
      <c r="E90" s="595"/>
      <c r="F90" s="493" t="str">
        <f>'Rate Calculation'!I141</f>
        <v/>
      </c>
      <c r="G90" s="493" t="str">
        <f>'Rate Calculation'!J141</f>
        <v/>
      </c>
      <c r="H90" s="493" t="str">
        <f>'Rate Calculation'!K141</f>
        <v/>
      </c>
      <c r="I90" s="493" t="str">
        <f>'Rate Calculation'!L141</f>
        <v/>
      </c>
      <c r="J90" s="493" t="str">
        <f>'Rate Calculation'!M141</f>
        <v/>
      </c>
      <c r="K90" s="493" t="str">
        <f>'Rate Calculation'!N141</f>
        <v/>
      </c>
      <c r="L90" s="493" t="str">
        <f>'Rate Calculation'!O141</f>
        <v/>
      </c>
      <c r="M90" s="493" t="str">
        <f>'Rate Calculation'!P141</f>
        <v/>
      </c>
      <c r="N90" s="493" t="str">
        <f>'Rate Calculation'!Q141</f>
        <v/>
      </c>
      <c r="O90" s="493" t="str">
        <f>'Rate Calculation'!R141</f>
        <v/>
      </c>
      <c r="P90" s="494">
        <f>'Rate Calculation'!S141</f>
        <v>0</v>
      </c>
    </row>
    <row r="91" spans="2:16" ht="15" customHeight="1" x14ac:dyDescent="0.2">
      <c r="B91" s="590" t="s">
        <v>58</v>
      </c>
      <c r="C91" s="595"/>
      <c r="D91" s="595"/>
      <c r="E91" s="595"/>
      <c r="F91" s="493" t="str">
        <f>'Rate Calculation'!I142</f>
        <v/>
      </c>
      <c r="G91" s="493" t="str">
        <f>'Rate Calculation'!J142</f>
        <v/>
      </c>
      <c r="H91" s="493" t="str">
        <f>'Rate Calculation'!K142</f>
        <v/>
      </c>
      <c r="I91" s="493" t="str">
        <f>'Rate Calculation'!L142</f>
        <v/>
      </c>
      <c r="J91" s="493" t="str">
        <f>'Rate Calculation'!M142</f>
        <v/>
      </c>
      <c r="K91" s="493" t="str">
        <f>'Rate Calculation'!N142</f>
        <v/>
      </c>
      <c r="L91" s="493" t="str">
        <f>'Rate Calculation'!O142</f>
        <v/>
      </c>
      <c r="M91" s="493" t="str">
        <f>'Rate Calculation'!P142</f>
        <v/>
      </c>
      <c r="N91" s="493" t="str">
        <f>'Rate Calculation'!Q142</f>
        <v/>
      </c>
      <c r="O91" s="493" t="str">
        <f>'Rate Calculation'!R142</f>
        <v/>
      </c>
      <c r="P91" s="494">
        <f>'Rate Calculation'!S142</f>
        <v>0</v>
      </c>
    </row>
    <row r="92" spans="2:16" ht="15" customHeight="1" x14ac:dyDescent="0.2">
      <c r="B92" s="601" t="s">
        <v>30</v>
      </c>
      <c r="C92" s="602"/>
      <c r="D92" s="602"/>
      <c r="E92" s="602"/>
      <c r="F92" s="493" t="str">
        <f>'Rate Calculation'!I143</f>
        <v/>
      </c>
      <c r="G92" s="493" t="str">
        <f>'Rate Calculation'!J143</f>
        <v/>
      </c>
      <c r="H92" s="493" t="str">
        <f>'Rate Calculation'!K143</f>
        <v/>
      </c>
      <c r="I92" s="493" t="str">
        <f>'Rate Calculation'!L143</f>
        <v/>
      </c>
      <c r="J92" s="493" t="str">
        <f>'Rate Calculation'!M143</f>
        <v/>
      </c>
      <c r="K92" s="493" t="str">
        <f>'Rate Calculation'!N143</f>
        <v/>
      </c>
      <c r="L92" s="493" t="str">
        <f>'Rate Calculation'!O143</f>
        <v/>
      </c>
      <c r="M92" s="493" t="str">
        <f>'Rate Calculation'!P143</f>
        <v/>
      </c>
      <c r="N92" s="493" t="str">
        <f>'Rate Calculation'!Q143</f>
        <v/>
      </c>
      <c r="O92" s="493" t="str">
        <f>'Rate Calculation'!R143</f>
        <v/>
      </c>
      <c r="P92" s="494">
        <f>'Rate Calculation'!S143</f>
        <v>0</v>
      </c>
    </row>
    <row r="93" spans="2:16" ht="15" customHeight="1" x14ac:dyDescent="0.2">
      <c r="B93" s="597" t="s">
        <v>1444</v>
      </c>
      <c r="C93" s="598"/>
      <c r="D93" s="598"/>
      <c r="E93" s="598"/>
      <c r="F93" s="495" t="str">
        <f>'Rate Calculation'!I144</f>
        <v/>
      </c>
      <c r="G93" s="495" t="str">
        <f>'Rate Calculation'!J144</f>
        <v/>
      </c>
      <c r="H93" s="495" t="str">
        <f>'Rate Calculation'!K144</f>
        <v/>
      </c>
      <c r="I93" s="495" t="str">
        <f>'Rate Calculation'!L144</f>
        <v/>
      </c>
      <c r="J93" s="495" t="str">
        <f>'Rate Calculation'!M144</f>
        <v/>
      </c>
      <c r="K93" s="495" t="str">
        <f>'Rate Calculation'!N144</f>
        <v/>
      </c>
      <c r="L93" s="495" t="str">
        <f>'Rate Calculation'!O144</f>
        <v/>
      </c>
      <c r="M93" s="495" t="str">
        <f>'Rate Calculation'!P144</f>
        <v/>
      </c>
      <c r="N93" s="495" t="str">
        <f>'Rate Calculation'!Q144</f>
        <v/>
      </c>
      <c r="O93" s="495" t="str">
        <f>'Rate Calculation'!R144</f>
        <v/>
      </c>
      <c r="P93" s="496">
        <f>'Rate Calculation'!S144</f>
        <v>0</v>
      </c>
    </row>
    <row r="94" spans="2:16" ht="15" customHeight="1" x14ac:dyDescent="0.2">
      <c r="B94" s="588" t="s">
        <v>1</v>
      </c>
      <c r="C94" s="599"/>
      <c r="D94" s="599"/>
      <c r="E94" s="599"/>
      <c r="F94" s="493">
        <f>'Rate Calculation'!I145</f>
        <v>0</v>
      </c>
      <c r="G94" s="493">
        <f>'Rate Calculation'!J145</f>
        <v>0</v>
      </c>
      <c r="H94" s="493">
        <f>'Rate Calculation'!K145</f>
        <v>0</v>
      </c>
      <c r="I94" s="493">
        <f>'Rate Calculation'!L145</f>
        <v>0</v>
      </c>
      <c r="J94" s="493">
        <f>'Rate Calculation'!M145</f>
        <v>0</v>
      </c>
      <c r="K94" s="493">
        <f>'Rate Calculation'!N145</f>
        <v>0</v>
      </c>
      <c r="L94" s="493">
        <f>'Rate Calculation'!O145</f>
        <v>0</v>
      </c>
      <c r="M94" s="493">
        <f>'Rate Calculation'!P145</f>
        <v>0</v>
      </c>
      <c r="N94" s="493">
        <f>'Rate Calculation'!Q145</f>
        <v>0</v>
      </c>
      <c r="O94" s="493">
        <f>'Rate Calculation'!R145</f>
        <v>0</v>
      </c>
      <c r="P94" s="494">
        <f>'Rate Calculation'!S145</f>
        <v>0</v>
      </c>
    </row>
    <row r="95" spans="2:16" ht="5.0999999999999996" customHeight="1" x14ac:dyDescent="0.2">
      <c r="B95" s="248"/>
      <c r="C95" s="164"/>
      <c r="D95" s="164"/>
      <c r="E95" s="164"/>
      <c r="F95" s="493"/>
      <c r="G95" s="493"/>
      <c r="H95" s="493"/>
      <c r="I95" s="493"/>
      <c r="J95" s="493"/>
      <c r="K95" s="493"/>
      <c r="L95" s="493"/>
      <c r="M95" s="493"/>
      <c r="N95" s="493"/>
      <c r="O95" s="493"/>
      <c r="P95" s="494"/>
    </row>
    <row r="96" spans="2:16" ht="15" customHeight="1" x14ac:dyDescent="0.2">
      <c r="B96" s="588" t="s">
        <v>13</v>
      </c>
      <c r="C96" s="600"/>
      <c r="D96" s="600"/>
      <c r="E96" s="600"/>
      <c r="F96" s="493"/>
      <c r="G96" s="493"/>
      <c r="H96" s="493"/>
      <c r="I96" s="493"/>
      <c r="J96" s="493"/>
      <c r="K96" s="493"/>
      <c r="L96" s="493"/>
      <c r="M96" s="493"/>
      <c r="N96" s="493"/>
      <c r="O96" s="493"/>
      <c r="P96" s="494"/>
    </row>
    <row r="97" spans="2:16" ht="15" customHeight="1" x14ac:dyDescent="0.2">
      <c r="B97" s="590" t="s">
        <v>1445</v>
      </c>
      <c r="C97" s="589"/>
      <c r="D97" s="589"/>
      <c r="E97" s="589"/>
      <c r="F97" s="493">
        <f>'Rate Calculation'!I148</f>
        <v>0</v>
      </c>
      <c r="G97" s="493">
        <f>'Rate Calculation'!J148</f>
        <v>0</v>
      </c>
      <c r="H97" s="493">
        <f>'Rate Calculation'!K148</f>
        <v>0</v>
      </c>
      <c r="I97" s="493">
        <f>'Rate Calculation'!L148</f>
        <v>0</v>
      </c>
      <c r="J97" s="493">
        <f>'Rate Calculation'!M148</f>
        <v>0</v>
      </c>
      <c r="K97" s="493">
        <f>'Rate Calculation'!N148</f>
        <v>0</v>
      </c>
      <c r="L97" s="493">
        <f>'Rate Calculation'!O148</f>
        <v>0</v>
      </c>
      <c r="M97" s="493">
        <f>'Rate Calculation'!P148</f>
        <v>0</v>
      </c>
      <c r="N97" s="493">
        <f>'Rate Calculation'!Q148</f>
        <v>0</v>
      </c>
      <c r="O97" s="493">
        <f>'Rate Calculation'!R148</f>
        <v>0</v>
      </c>
      <c r="P97" s="494">
        <f>'Rate Calculation'!S148</f>
        <v>0</v>
      </c>
    </row>
    <row r="98" spans="2:16" ht="15" customHeight="1" x14ac:dyDescent="0.2">
      <c r="B98" s="590" t="s">
        <v>1446</v>
      </c>
      <c r="C98" s="589"/>
      <c r="D98" s="589"/>
      <c r="E98" s="589"/>
      <c r="F98" s="493">
        <f>'Rate Calculation'!I149</f>
        <v>0</v>
      </c>
      <c r="G98" s="493">
        <f>'Rate Calculation'!J149</f>
        <v>0</v>
      </c>
      <c r="H98" s="493">
        <f>'Rate Calculation'!K149</f>
        <v>0</v>
      </c>
      <c r="I98" s="493">
        <f>'Rate Calculation'!L149</f>
        <v>0</v>
      </c>
      <c r="J98" s="493">
        <f>'Rate Calculation'!M149</f>
        <v>0</v>
      </c>
      <c r="K98" s="493">
        <f>'Rate Calculation'!N149</f>
        <v>0</v>
      </c>
      <c r="L98" s="493">
        <f>'Rate Calculation'!O149</f>
        <v>0</v>
      </c>
      <c r="M98" s="493">
        <f>'Rate Calculation'!P149</f>
        <v>0</v>
      </c>
      <c r="N98" s="493">
        <f>'Rate Calculation'!Q149</f>
        <v>0</v>
      </c>
      <c r="O98" s="493">
        <f>'Rate Calculation'!R149</f>
        <v>0</v>
      </c>
      <c r="P98" s="494">
        <f>'Rate Calculation'!S149</f>
        <v>0</v>
      </c>
    </row>
    <row r="99" spans="2:16" ht="15" customHeight="1" x14ac:dyDescent="0.2">
      <c r="B99" s="591" t="s">
        <v>1448</v>
      </c>
      <c r="C99" s="592"/>
      <c r="D99" s="592"/>
      <c r="E99" s="592"/>
      <c r="F99" s="495">
        <f>'Rate Calculation'!I150</f>
        <v>0</v>
      </c>
      <c r="G99" s="495">
        <f>'Rate Calculation'!J150</f>
        <v>0</v>
      </c>
      <c r="H99" s="495">
        <f>'Rate Calculation'!K150</f>
        <v>0</v>
      </c>
      <c r="I99" s="495">
        <f>'Rate Calculation'!L150</f>
        <v>0</v>
      </c>
      <c r="J99" s="495">
        <f>'Rate Calculation'!M150</f>
        <v>0</v>
      </c>
      <c r="K99" s="495">
        <f>'Rate Calculation'!N150</f>
        <v>0</v>
      </c>
      <c r="L99" s="495">
        <f>'Rate Calculation'!O150</f>
        <v>0</v>
      </c>
      <c r="M99" s="495">
        <f>'Rate Calculation'!P150</f>
        <v>0</v>
      </c>
      <c r="N99" s="495">
        <f>'Rate Calculation'!Q150</f>
        <v>0</v>
      </c>
      <c r="O99" s="495">
        <f>'Rate Calculation'!R150</f>
        <v>0</v>
      </c>
      <c r="P99" s="496">
        <f>'Rate Calculation'!S150</f>
        <v>0</v>
      </c>
    </row>
    <row r="100" spans="2:16" ht="15" customHeight="1" x14ac:dyDescent="0.2">
      <c r="B100" s="584" t="s">
        <v>12</v>
      </c>
      <c r="C100" s="585"/>
      <c r="D100" s="585"/>
      <c r="E100" s="585"/>
      <c r="F100" s="497">
        <f>'Rate Calculation'!I151</f>
        <v>0</v>
      </c>
      <c r="G100" s="497">
        <f>'Rate Calculation'!J151</f>
        <v>0</v>
      </c>
      <c r="H100" s="497">
        <f>'Rate Calculation'!K151</f>
        <v>0</v>
      </c>
      <c r="I100" s="497">
        <f>'Rate Calculation'!L151</f>
        <v>0</v>
      </c>
      <c r="J100" s="497">
        <f>'Rate Calculation'!M151</f>
        <v>0</v>
      </c>
      <c r="K100" s="497">
        <f>'Rate Calculation'!N151</f>
        <v>0</v>
      </c>
      <c r="L100" s="497">
        <f>'Rate Calculation'!O151</f>
        <v>0</v>
      </c>
      <c r="M100" s="497">
        <f>'Rate Calculation'!P151</f>
        <v>0</v>
      </c>
      <c r="N100" s="497">
        <f>'Rate Calculation'!Q151</f>
        <v>0</v>
      </c>
      <c r="O100" s="497">
        <f>'Rate Calculation'!R151</f>
        <v>0</v>
      </c>
      <c r="P100" s="498">
        <f>'Rate Calculation'!S151</f>
        <v>0</v>
      </c>
    </row>
    <row r="101" spans="2:16" ht="15" customHeight="1" thickBot="1" x14ac:dyDescent="0.25">
      <c r="B101" s="586" t="s">
        <v>1447</v>
      </c>
      <c r="C101" s="587"/>
      <c r="D101" s="587"/>
      <c r="E101" s="587"/>
      <c r="F101" s="499">
        <f>'Rate Calculation'!I152</f>
        <v>0</v>
      </c>
      <c r="G101" s="499">
        <f>'Rate Calculation'!J152</f>
        <v>0</v>
      </c>
      <c r="H101" s="499">
        <f>'Rate Calculation'!K152</f>
        <v>0</v>
      </c>
      <c r="I101" s="499">
        <f>'Rate Calculation'!L152</f>
        <v>0</v>
      </c>
      <c r="J101" s="499">
        <f>'Rate Calculation'!M152</f>
        <v>0</v>
      </c>
      <c r="K101" s="499">
        <f>'Rate Calculation'!N152</f>
        <v>0</v>
      </c>
      <c r="L101" s="499">
        <f>'Rate Calculation'!O152</f>
        <v>0</v>
      </c>
      <c r="M101" s="499">
        <f>'Rate Calculation'!P152</f>
        <v>0</v>
      </c>
      <c r="N101" s="499">
        <f>'Rate Calculation'!Q152</f>
        <v>0</v>
      </c>
      <c r="O101" s="499">
        <f>'Rate Calculation'!R152</f>
        <v>0</v>
      </c>
      <c r="P101" s="500">
        <f>'Rate Calculation'!S152</f>
        <v>0</v>
      </c>
    </row>
    <row r="102" spans="2:16" ht="5.0999999999999996" customHeight="1" thickTop="1" x14ac:dyDescent="0.2">
      <c r="B102" s="248"/>
      <c r="C102" s="163"/>
      <c r="D102" s="163"/>
      <c r="E102" s="163"/>
      <c r="F102" s="485"/>
      <c r="G102" s="485"/>
      <c r="H102" s="485"/>
      <c r="I102" s="485"/>
      <c r="J102" s="485"/>
      <c r="K102" s="485"/>
      <c r="L102" s="485"/>
      <c r="M102" s="485"/>
      <c r="N102" s="485"/>
      <c r="O102" s="485"/>
      <c r="P102" s="486"/>
    </row>
    <row r="103" spans="2:16" ht="15" customHeight="1" x14ac:dyDescent="0.2">
      <c r="B103" s="588" t="s">
        <v>1450</v>
      </c>
      <c r="C103" s="589"/>
      <c r="D103" s="589"/>
      <c r="E103" s="589"/>
      <c r="F103" s="485"/>
      <c r="G103" s="485"/>
      <c r="H103" s="485"/>
      <c r="I103" s="485"/>
      <c r="J103" s="485"/>
      <c r="K103" s="485"/>
      <c r="L103" s="485"/>
      <c r="M103" s="485"/>
      <c r="N103" s="485"/>
      <c r="O103" s="485"/>
      <c r="P103" s="486"/>
    </row>
    <row r="104" spans="2:16" ht="15" customHeight="1" x14ac:dyDescent="0.2">
      <c r="B104" s="590" t="s">
        <v>1449</v>
      </c>
      <c r="C104" s="589"/>
      <c r="D104" s="589"/>
      <c r="E104" s="589"/>
      <c r="F104" s="485" t="str">
        <f>'Rate Calculation'!I155</f>
        <v/>
      </c>
      <c r="G104" s="485" t="str">
        <f>'Rate Calculation'!J155</f>
        <v/>
      </c>
      <c r="H104" s="485" t="str">
        <f>'Rate Calculation'!K155</f>
        <v/>
      </c>
      <c r="I104" s="485" t="str">
        <f>'Rate Calculation'!L155</f>
        <v/>
      </c>
      <c r="J104" s="485" t="str">
        <f>'Rate Calculation'!M155</f>
        <v/>
      </c>
      <c r="K104" s="485" t="str">
        <f>'Rate Calculation'!N155</f>
        <v/>
      </c>
      <c r="L104" s="485" t="str">
        <f>'Rate Calculation'!O155</f>
        <v/>
      </c>
      <c r="M104" s="485" t="str">
        <f>'Rate Calculation'!P155</f>
        <v/>
      </c>
      <c r="N104" s="485" t="str">
        <f>'Rate Calculation'!Q155</f>
        <v/>
      </c>
      <c r="O104" s="485" t="str">
        <f>'Rate Calculation'!R155</f>
        <v/>
      </c>
      <c r="P104" s="486">
        <f>'Rate Calculation'!S155</f>
        <v>0</v>
      </c>
    </row>
    <row r="105" spans="2:16" ht="15" x14ac:dyDescent="0.2">
      <c r="B105" s="591" t="s">
        <v>1444</v>
      </c>
      <c r="C105" s="592"/>
      <c r="D105" s="592"/>
      <c r="E105" s="592"/>
      <c r="F105" s="487" t="str">
        <f>'Rate Calculation'!I156</f>
        <v/>
      </c>
      <c r="G105" s="487" t="str">
        <f>'Rate Calculation'!J156</f>
        <v/>
      </c>
      <c r="H105" s="487" t="str">
        <f>'Rate Calculation'!K156</f>
        <v/>
      </c>
      <c r="I105" s="487" t="str">
        <f>'Rate Calculation'!L156</f>
        <v/>
      </c>
      <c r="J105" s="487" t="str">
        <f>'Rate Calculation'!M156</f>
        <v/>
      </c>
      <c r="K105" s="487" t="str">
        <f>'Rate Calculation'!N156</f>
        <v/>
      </c>
      <c r="L105" s="487" t="str">
        <f>'Rate Calculation'!O156</f>
        <v/>
      </c>
      <c r="M105" s="487" t="str">
        <f>'Rate Calculation'!P156</f>
        <v/>
      </c>
      <c r="N105" s="487" t="str">
        <f>'Rate Calculation'!Q156</f>
        <v/>
      </c>
      <c r="O105" s="487" t="str">
        <f>'Rate Calculation'!R156</f>
        <v/>
      </c>
      <c r="P105" s="488">
        <f>'Rate Calculation'!S156</f>
        <v>0</v>
      </c>
    </row>
    <row r="106" spans="2:16" ht="15" x14ac:dyDescent="0.2">
      <c r="B106" s="584" t="s">
        <v>1451</v>
      </c>
      <c r="C106" s="585"/>
      <c r="D106" s="585"/>
      <c r="E106" s="585"/>
      <c r="F106" s="489">
        <f>'Rate Calculation'!I157</f>
        <v>0</v>
      </c>
      <c r="G106" s="489">
        <f>'Rate Calculation'!J157</f>
        <v>0</v>
      </c>
      <c r="H106" s="489">
        <f>'Rate Calculation'!K157</f>
        <v>0</v>
      </c>
      <c r="I106" s="489">
        <f>'Rate Calculation'!L157</f>
        <v>0</v>
      </c>
      <c r="J106" s="489">
        <f>'Rate Calculation'!M157</f>
        <v>0</v>
      </c>
      <c r="K106" s="489">
        <f>'Rate Calculation'!N157</f>
        <v>0</v>
      </c>
      <c r="L106" s="489">
        <f>'Rate Calculation'!O157</f>
        <v>0</v>
      </c>
      <c r="M106" s="489">
        <f>'Rate Calculation'!P157</f>
        <v>0</v>
      </c>
      <c r="N106" s="489">
        <f>'Rate Calculation'!Q157</f>
        <v>0</v>
      </c>
      <c r="O106" s="489">
        <f>'Rate Calculation'!R157</f>
        <v>0</v>
      </c>
      <c r="P106" s="490">
        <f>'Rate Calculation'!S157</f>
        <v>0</v>
      </c>
    </row>
    <row r="107" spans="2:16" ht="15.75" thickBot="1" x14ac:dyDescent="0.25">
      <c r="B107" s="593" t="s">
        <v>153</v>
      </c>
      <c r="C107" s="594"/>
      <c r="D107" s="594"/>
      <c r="E107" s="594"/>
      <c r="F107" s="491">
        <f>'Rate Calculation'!I158</f>
        <v>0</v>
      </c>
      <c r="G107" s="491">
        <f>'Rate Calculation'!J158</f>
        <v>0</v>
      </c>
      <c r="H107" s="491">
        <f>'Rate Calculation'!K158</f>
        <v>0</v>
      </c>
      <c r="I107" s="491">
        <f>'Rate Calculation'!L158</f>
        <v>0</v>
      </c>
      <c r="J107" s="491">
        <f>'Rate Calculation'!M158</f>
        <v>0</v>
      </c>
      <c r="K107" s="491">
        <f>'Rate Calculation'!N158</f>
        <v>0</v>
      </c>
      <c r="L107" s="491">
        <f>'Rate Calculation'!O158</f>
        <v>0</v>
      </c>
      <c r="M107" s="491">
        <f>'Rate Calculation'!P158</f>
        <v>0</v>
      </c>
      <c r="N107" s="491">
        <f>'Rate Calculation'!Q158</f>
        <v>0</v>
      </c>
      <c r="O107" s="491">
        <f>'Rate Calculation'!R158</f>
        <v>0</v>
      </c>
      <c r="P107" s="492">
        <f>'Rate Calculation'!S158</f>
        <v>0</v>
      </c>
    </row>
    <row r="108" spans="2:16" s="25" customFormat="1" ht="5.0999999999999996" customHeight="1" thickTop="1" x14ac:dyDescent="0.2">
      <c r="B108" s="28"/>
      <c r="C108" s="28"/>
      <c r="D108" s="28"/>
      <c r="E108" s="28"/>
      <c r="F108" s="619" t="s">
        <v>59</v>
      </c>
      <c r="G108" s="619"/>
      <c r="H108" s="619"/>
      <c r="I108" s="619"/>
      <c r="J108" s="619"/>
      <c r="K108" s="619"/>
      <c r="L108" s="619"/>
      <c r="M108" s="619"/>
      <c r="N108" s="619"/>
      <c r="O108" s="28"/>
    </row>
    <row r="109" spans="2:16" ht="15" x14ac:dyDescent="0.2">
      <c r="B109" s="623" t="s">
        <v>1525</v>
      </c>
      <c r="C109" s="624"/>
      <c r="D109" s="624"/>
      <c r="E109" s="625"/>
      <c r="F109" s="43" t="str">
        <f>CONCATENATE("FTE ",'Rate Calculation'!I3)</f>
        <v>FTE Service 1</v>
      </c>
      <c r="G109" s="43" t="str">
        <f>CONCATENATE("FTE ",'Rate Calculation'!J3)</f>
        <v>FTE Service 2</v>
      </c>
      <c r="H109" s="43" t="str">
        <f>CONCATENATE("FTE ",'Rate Calculation'!K3)</f>
        <v>FTE Service 3</v>
      </c>
      <c r="I109" s="43" t="str">
        <f>CONCATENATE("FTE ",'Rate Calculation'!L3)</f>
        <v>FTE Service 4</v>
      </c>
      <c r="J109" s="43" t="str">
        <f>CONCATENATE("FTE ",'Rate Calculation'!M3)</f>
        <v>FTE Service 5</v>
      </c>
      <c r="K109" s="43" t="str">
        <f>CONCATENATE("FTE ",'Rate Calculation'!N3)</f>
        <v>FTE Service 6</v>
      </c>
      <c r="L109" s="43" t="str">
        <f>CONCATENATE("FTE ",'Rate Calculation'!O3)</f>
        <v>FTE Service 7</v>
      </c>
      <c r="M109" s="43" t="str">
        <f>CONCATENATE("FTE ",'Rate Calculation'!P3)</f>
        <v>FTE Service 8</v>
      </c>
      <c r="N109" s="43" t="str">
        <f>CONCATENATE("FTE ",'Rate Calculation'!Q3)</f>
        <v>FTE Service 9</v>
      </c>
      <c r="O109" s="43" t="str">
        <f>CONCATENATE("FTE ",'Rate Calculation'!R3)</f>
        <v>FTE Service 10</v>
      </c>
      <c r="P109" s="54" t="s">
        <v>106</v>
      </c>
    </row>
    <row r="110" spans="2:16" ht="15" outlineLevel="1" x14ac:dyDescent="0.25">
      <c r="B110" s="557" t="str">
        <f>'Rate Calculation'!B12</f>
        <v>Employee 1</v>
      </c>
      <c r="C110" s="582"/>
      <c r="D110" s="582"/>
      <c r="E110" s="583"/>
      <c r="F110" s="44" t="str">
        <f>IF('Rate Calculation'!I12=0,"",'Rate Calculation'!I12)</f>
        <v/>
      </c>
      <c r="G110" s="44" t="str">
        <f>IF('Rate Calculation'!J12=0,"",'Rate Calculation'!J12)</f>
        <v/>
      </c>
      <c r="H110" s="44" t="str">
        <f>IF('Rate Calculation'!K12=0,"",'Rate Calculation'!K12)</f>
        <v/>
      </c>
      <c r="I110" s="44" t="str">
        <f>IF('Rate Calculation'!L12=0,"",'Rate Calculation'!L12)</f>
        <v/>
      </c>
      <c r="J110" s="44" t="str">
        <f>IF('Rate Calculation'!M12=0,"",'Rate Calculation'!M12)</f>
        <v/>
      </c>
      <c r="K110" s="44" t="str">
        <f>IF('Rate Calculation'!N12=0,"",'Rate Calculation'!N12)</f>
        <v/>
      </c>
      <c r="L110" s="44" t="str">
        <f>IF('Rate Calculation'!O12=0,"",'Rate Calculation'!O12)</f>
        <v/>
      </c>
      <c r="M110" s="44" t="str">
        <f>IF('Rate Calculation'!P12=0,"",'Rate Calculation'!P12)</f>
        <v/>
      </c>
      <c r="N110" s="44" t="str">
        <f>IF('Rate Calculation'!Q12=0,"",'Rate Calculation'!Q12)</f>
        <v/>
      </c>
      <c r="O110" s="44" t="str">
        <f>IF('Rate Calculation'!R12=0,"",'Rate Calculation'!R12)</f>
        <v/>
      </c>
      <c r="P110" s="44" t="str">
        <f>IF('Rate Calculation'!S12=0,"",'Rate Calculation'!S12)</f>
        <v/>
      </c>
    </row>
    <row r="111" spans="2:16" ht="15" outlineLevel="1" x14ac:dyDescent="0.25">
      <c r="B111" s="557" t="str">
        <f>'Rate Calculation'!B13</f>
        <v>Employee 2</v>
      </c>
      <c r="C111" s="582"/>
      <c r="D111" s="582"/>
      <c r="E111" s="583"/>
      <c r="F111" s="44" t="str">
        <f>IF('Rate Calculation'!I13=0,"",'Rate Calculation'!I13)</f>
        <v/>
      </c>
      <c r="G111" s="44" t="str">
        <f>IF('Rate Calculation'!J13=0,"",'Rate Calculation'!J13)</f>
        <v/>
      </c>
      <c r="H111" s="44" t="str">
        <f>IF('Rate Calculation'!K13=0,"",'Rate Calculation'!K13)</f>
        <v/>
      </c>
      <c r="I111" s="44" t="str">
        <f>IF('Rate Calculation'!L13=0,"",'Rate Calculation'!L13)</f>
        <v/>
      </c>
      <c r="J111" s="44" t="str">
        <f>IF('Rate Calculation'!M13=0,"",'Rate Calculation'!M13)</f>
        <v/>
      </c>
      <c r="K111" s="44" t="str">
        <f>IF('Rate Calculation'!N13=0,"",'Rate Calculation'!N13)</f>
        <v/>
      </c>
      <c r="L111" s="44" t="str">
        <f>IF('Rate Calculation'!O13=0,"",'Rate Calculation'!O13)</f>
        <v/>
      </c>
      <c r="M111" s="44" t="str">
        <f>IF('Rate Calculation'!P13=0,"",'Rate Calculation'!P13)</f>
        <v/>
      </c>
      <c r="N111" s="44" t="str">
        <f>IF('Rate Calculation'!Q13=0,"",'Rate Calculation'!Q13)</f>
        <v/>
      </c>
      <c r="O111" s="44" t="str">
        <f>IF('Rate Calculation'!R13=0,"",'Rate Calculation'!R13)</f>
        <v/>
      </c>
      <c r="P111" s="44" t="str">
        <f>IF('Rate Calculation'!S13=0,"",'Rate Calculation'!S13)</f>
        <v/>
      </c>
    </row>
    <row r="112" spans="2:16" ht="15" outlineLevel="1" x14ac:dyDescent="0.25">
      <c r="B112" s="557" t="str">
        <f>'Rate Calculation'!B14</f>
        <v>Employee 3</v>
      </c>
      <c r="C112" s="582"/>
      <c r="D112" s="582"/>
      <c r="E112" s="583"/>
      <c r="F112" s="44" t="str">
        <f>IF('Rate Calculation'!I14=0,"",'Rate Calculation'!I14)</f>
        <v/>
      </c>
      <c r="G112" s="44" t="str">
        <f>IF('Rate Calculation'!J14=0,"",'Rate Calculation'!J14)</f>
        <v/>
      </c>
      <c r="H112" s="44" t="str">
        <f>IF('Rate Calculation'!K14=0,"",'Rate Calculation'!K14)</f>
        <v/>
      </c>
      <c r="I112" s="44" t="str">
        <f>IF('Rate Calculation'!L14=0,"",'Rate Calculation'!L14)</f>
        <v/>
      </c>
      <c r="J112" s="44" t="str">
        <f>IF('Rate Calculation'!M14=0,"",'Rate Calculation'!M14)</f>
        <v/>
      </c>
      <c r="K112" s="44" t="str">
        <f>IF('Rate Calculation'!N14=0,"",'Rate Calculation'!N14)</f>
        <v/>
      </c>
      <c r="L112" s="44" t="str">
        <f>IF('Rate Calculation'!O14=0,"",'Rate Calculation'!O14)</f>
        <v/>
      </c>
      <c r="M112" s="44" t="str">
        <f>IF('Rate Calculation'!P14=0,"",'Rate Calculation'!P14)</f>
        <v/>
      </c>
      <c r="N112" s="44" t="str">
        <f>IF('Rate Calculation'!Q14=0,"",'Rate Calculation'!Q14)</f>
        <v/>
      </c>
      <c r="O112" s="44" t="str">
        <f>IF('Rate Calculation'!R14=0,"",'Rate Calculation'!R14)</f>
        <v/>
      </c>
      <c r="P112" s="44" t="str">
        <f>IF('Rate Calculation'!S14=0,"",'Rate Calculation'!S14)</f>
        <v/>
      </c>
    </row>
    <row r="113" spans="2:16" ht="15" outlineLevel="1" x14ac:dyDescent="0.25">
      <c r="B113" s="557" t="str">
        <f>'Rate Calculation'!B15</f>
        <v>Employee 4</v>
      </c>
      <c r="C113" s="582"/>
      <c r="D113" s="582"/>
      <c r="E113" s="583"/>
      <c r="F113" s="44" t="str">
        <f>IF('Rate Calculation'!I15=0,"",'Rate Calculation'!I15)</f>
        <v/>
      </c>
      <c r="G113" s="44" t="str">
        <f>IF('Rate Calculation'!J15=0,"",'Rate Calculation'!J15)</f>
        <v/>
      </c>
      <c r="H113" s="44" t="str">
        <f>IF('Rate Calculation'!K15=0,"",'Rate Calculation'!K15)</f>
        <v/>
      </c>
      <c r="I113" s="44" t="str">
        <f>IF('Rate Calculation'!L15=0,"",'Rate Calculation'!L15)</f>
        <v/>
      </c>
      <c r="J113" s="44" t="str">
        <f>IF('Rate Calculation'!M15=0,"",'Rate Calculation'!M15)</f>
        <v/>
      </c>
      <c r="K113" s="44" t="str">
        <f>IF('Rate Calculation'!N15=0,"",'Rate Calculation'!N15)</f>
        <v/>
      </c>
      <c r="L113" s="44" t="str">
        <f>IF('Rate Calculation'!O15=0,"",'Rate Calculation'!O15)</f>
        <v/>
      </c>
      <c r="M113" s="44" t="str">
        <f>IF('Rate Calculation'!P15=0,"",'Rate Calculation'!P15)</f>
        <v/>
      </c>
      <c r="N113" s="44" t="str">
        <f>IF('Rate Calculation'!Q15=0,"",'Rate Calculation'!Q15)</f>
        <v/>
      </c>
      <c r="O113" s="44" t="str">
        <f>IF('Rate Calculation'!R15=0,"",'Rate Calculation'!R15)</f>
        <v/>
      </c>
      <c r="P113" s="44" t="str">
        <f>IF('Rate Calculation'!S15=0,"",'Rate Calculation'!S15)</f>
        <v/>
      </c>
    </row>
    <row r="114" spans="2:16" ht="15" outlineLevel="1" x14ac:dyDescent="0.25">
      <c r="B114" s="557" t="str">
        <f>'Rate Calculation'!B16</f>
        <v>Employee 5</v>
      </c>
      <c r="C114" s="582"/>
      <c r="D114" s="582"/>
      <c r="E114" s="583"/>
      <c r="F114" s="44" t="str">
        <f>IF('Rate Calculation'!I16=0,"",'Rate Calculation'!I16)</f>
        <v/>
      </c>
      <c r="G114" s="44" t="str">
        <f>IF('Rate Calculation'!J16=0,"",'Rate Calculation'!J16)</f>
        <v/>
      </c>
      <c r="H114" s="44" t="str">
        <f>IF('Rate Calculation'!K16=0,"",'Rate Calculation'!K16)</f>
        <v/>
      </c>
      <c r="I114" s="44" t="str">
        <f>IF('Rate Calculation'!L16=0,"",'Rate Calculation'!L16)</f>
        <v/>
      </c>
      <c r="J114" s="44" t="str">
        <f>IF('Rate Calculation'!M16=0,"",'Rate Calculation'!M16)</f>
        <v/>
      </c>
      <c r="K114" s="44" t="str">
        <f>IF('Rate Calculation'!N16=0,"",'Rate Calculation'!N16)</f>
        <v/>
      </c>
      <c r="L114" s="44" t="str">
        <f>IF('Rate Calculation'!O16=0,"",'Rate Calculation'!O16)</f>
        <v/>
      </c>
      <c r="M114" s="44" t="str">
        <f>IF('Rate Calculation'!P16=0,"",'Rate Calculation'!P16)</f>
        <v/>
      </c>
      <c r="N114" s="44" t="str">
        <f>IF('Rate Calculation'!Q16=0,"",'Rate Calculation'!Q16)</f>
        <v/>
      </c>
      <c r="O114" s="44" t="str">
        <f>IF('Rate Calculation'!R16=0,"",'Rate Calculation'!R16)</f>
        <v/>
      </c>
      <c r="P114" s="44" t="str">
        <f>IF('Rate Calculation'!S16=0,"",'Rate Calculation'!S16)</f>
        <v/>
      </c>
    </row>
    <row r="115" spans="2:16" ht="15" outlineLevel="1" x14ac:dyDescent="0.25">
      <c r="B115" s="557" t="str">
        <f>'Rate Calculation'!B17</f>
        <v>Employee 6</v>
      </c>
      <c r="C115" s="582"/>
      <c r="D115" s="582"/>
      <c r="E115" s="583"/>
      <c r="F115" s="44" t="str">
        <f>IF('Rate Calculation'!I17=0,"",'Rate Calculation'!I17)</f>
        <v/>
      </c>
      <c r="G115" s="44" t="str">
        <f>IF('Rate Calculation'!J17=0,"",'Rate Calculation'!J17)</f>
        <v/>
      </c>
      <c r="H115" s="44" t="str">
        <f>IF('Rate Calculation'!K17=0,"",'Rate Calculation'!K17)</f>
        <v/>
      </c>
      <c r="I115" s="44" t="str">
        <f>IF('Rate Calculation'!L17=0,"",'Rate Calculation'!L17)</f>
        <v/>
      </c>
      <c r="J115" s="44" t="str">
        <f>IF('Rate Calculation'!M17=0,"",'Rate Calculation'!M17)</f>
        <v/>
      </c>
      <c r="K115" s="44" t="str">
        <f>IF('Rate Calculation'!N17=0,"",'Rate Calculation'!N17)</f>
        <v/>
      </c>
      <c r="L115" s="44" t="str">
        <f>IF('Rate Calculation'!O17=0,"",'Rate Calculation'!O17)</f>
        <v/>
      </c>
      <c r="M115" s="44" t="str">
        <f>IF('Rate Calculation'!P17=0,"",'Rate Calculation'!P17)</f>
        <v/>
      </c>
      <c r="N115" s="44" t="str">
        <f>IF('Rate Calculation'!Q17=0,"",'Rate Calculation'!Q17)</f>
        <v/>
      </c>
      <c r="O115" s="44" t="str">
        <f>IF('Rate Calculation'!R17=0,"",'Rate Calculation'!R17)</f>
        <v/>
      </c>
      <c r="P115" s="44" t="str">
        <f>IF('Rate Calculation'!S17=0,"",'Rate Calculation'!S17)</f>
        <v/>
      </c>
    </row>
    <row r="116" spans="2:16" ht="15" outlineLevel="1" x14ac:dyDescent="0.25">
      <c r="B116" s="557" t="str">
        <f>'Rate Calculation'!B18</f>
        <v>Employee 7</v>
      </c>
      <c r="C116" s="582"/>
      <c r="D116" s="582"/>
      <c r="E116" s="583"/>
      <c r="F116" s="44" t="str">
        <f>IF('Rate Calculation'!I18=0,"",'Rate Calculation'!I18)</f>
        <v/>
      </c>
      <c r="G116" s="44" t="str">
        <f>IF('Rate Calculation'!J18=0,"",'Rate Calculation'!J18)</f>
        <v/>
      </c>
      <c r="H116" s="44" t="str">
        <f>IF('Rate Calculation'!K18=0,"",'Rate Calculation'!K18)</f>
        <v/>
      </c>
      <c r="I116" s="44" t="str">
        <f>IF('Rate Calculation'!L18=0,"",'Rate Calculation'!L18)</f>
        <v/>
      </c>
      <c r="J116" s="44" t="str">
        <f>IF('Rate Calculation'!M18=0,"",'Rate Calculation'!M18)</f>
        <v/>
      </c>
      <c r="K116" s="44" t="str">
        <f>IF('Rate Calculation'!N18=0,"",'Rate Calculation'!N18)</f>
        <v/>
      </c>
      <c r="L116" s="44" t="str">
        <f>IF('Rate Calculation'!O18=0,"",'Rate Calculation'!O18)</f>
        <v/>
      </c>
      <c r="M116" s="44" t="str">
        <f>IF('Rate Calculation'!P18=0,"",'Rate Calculation'!P18)</f>
        <v/>
      </c>
      <c r="N116" s="44" t="str">
        <f>IF('Rate Calculation'!Q18=0,"",'Rate Calculation'!Q18)</f>
        <v/>
      </c>
      <c r="O116" s="44" t="str">
        <f>IF('Rate Calculation'!R18=0,"",'Rate Calculation'!R18)</f>
        <v/>
      </c>
      <c r="P116" s="44" t="str">
        <f>IF('Rate Calculation'!S18=0,"",'Rate Calculation'!S18)</f>
        <v/>
      </c>
    </row>
    <row r="117" spans="2:16" ht="15" outlineLevel="1" x14ac:dyDescent="0.25">
      <c r="B117" s="557" t="str">
        <f>'Rate Calculation'!B19</f>
        <v>Employee 8</v>
      </c>
      <c r="C117" s="582"/>
      <c r="D117" s="582"/>
      <c r="E117" s="583"/>
      <c r="F117" s="44" t="str">
        <f>IF('Rate Calculation'!I19=0,"",'Rate Calculation'!I19)</f>
        <v/>
      </c>
      <c r="G117" s="44" t="str">
        <f>IF('Rate Calculation'!J19=0,"",'Rate Calculation'!J19)</f>
        <v/>
      </c>
      <c r="H117" s="44" t="str">
        <f>IF('Rate Calculation'!K19=0,"",'Rate Calculation'!K19)</f>
        <v/>
      </c>
      <c r="I117" s="44" t="str">
        <f>IF('Rate Calculation'!L19=0,"",'Rate Calculation'!L19)</f>
        <v/>
      </c>
      <c r="J117" s="44" t="str">
        <f>IF('Rate Calculation'!M19=0,"",'Rate Calculation'!M19)</f>
        <v/>
      </c>
      <c r="K117" s="44" t="str">
        <f>IF('Rate Calculation'!N19=0,"",'Rate Calculation'!N19)</f>
        <v/>
      </c>
      <c r="L117" s="44" t="str">
        <f>IF('Rate Calculation'!O19=0,"",'Rate Calculation'!O19)</f>
        <v/>
      </c>
      <c r="M117" s="44" t="str">
        <f>IF('Rate Calculation'!P19=0,"",'Rate Calculation'!P19)</f>
        <v/>
      </c>
      <c r="N117" s="44" t="str">
        <f>IF('Rate Calculation'!Q19=0,"",'Rate Calculation'!Q19)</f>
        <v/>
      </c>
      <c r="O117" s="44" t="str">
        <f>IF('Rate Calculation'!R19=0,"",'Rate Calculation'!R19)</f>
        <v/>
      </c>
      <c r="P117" s="44" t="str">
        <f>IF('Rate Calculation'!S19=0,"",'Rate Calculation'!S19)</f>
        <v/>
      </c>
    </row>
    <row r="118" spans="2:16" ht="15" outlineLevel="1" x14ac:dyDescent="0.25">
      <c r="B118" s="557" t="str">
        <f>'Rate Calculation'!B20</f>
        <v>Employee 9</v>
      </c>
      <c r="C118" s="582"/>
      <c r="D118" s="582"/>
      <c r="E118" s="583"/>
      <c r="F118" s="44" t="str">
        <f>IF('Rate Calculation'!I20=0,"",'Rate Calculation'!I20)</f>
        <v/>
      </c>
      <c r="G118" s="44" t="str">
        <f>IF('Rate Calculation'!J20=0,"",'Rate Calculation'!J20)</f>
        <v/>
      </c>
      <c r="H118" s="44" t="str">
        <f>IF('Rate Calculation'!K20=0,"",'Rate Calculation'!K20)</f>
        <v/>
      </c>
      <c r="I118" s="44" t="str">
        <f>IF('Rate Calculation'!L20=0,"",'Rate Calculation'!L20)</f>
        <v/>
      </c>
      <c r="J118" s="44" t="str">
        <f>IF('Rate Calculation'!M20=0,"",'Rate Calculation'!M20)</f>
        <v/>
      </c>
      <c r="K118" s="44" t="str">
        <f>IF('Rate Calculation'!N20=0,"",'Rate Calculation'!N20)</f>
        <v/>
      </c>
      <c r="L118" s="44" t="str">
        <f>IF('Rate Calculation'!O20=0,"",'Rate Calculation'!O20)</f>
        <v/>
      </c>
      <c r="M118" s="44" t="str">
        <f>IF('Rate Calculation'!P20=0,"",'Rate Calculation'!P20)</f>
        <v/>
      </c>
      <c r="N118" s="44" t="str">
        <f>IF('Rate Calculation'!Q20=0,"",'Rate Calculation'!Q20)</f>
        <v/>
      </c>
      <c r="O118" s="44" t="str">
        <f>IF('Rate Calculation'!R20=0,"",'Rate Calculation'!R20)</f>
        <v/>
      </c>
      <c r="P118" s="44" t="str">
        <f>IF('Rate Calculation'!S20=0,"",'Rate Calculation'!S20)</f>
        <v/>
      </c>
    </row>
    <row r="119" spans="2:16" outlineLevel="1" x14ac:dyDescent="0.2">
      <c r="B119" s="557" t="str">
        <f>'Rate Calculation'!B21</f>
        <v>Employee 10</v>
      </c>
      <c r="C119" s="558"/>
      <c r="D119" s="558"/>
      <c r="E119" s="559"/>
      <c r="F119" s="44" t="str">
        <f>IF('Rate Calculation'!I21=0,"",'Rate Calculation'!I21)</f>
        <v/>
      </c>
      <c r="G119" s="44" t="str">
        <f>IF('Rate Calculation'!J21=0,"",'Rate Calculation'!J21)</f>
        <v/>
      </c>
      <c r="H119" s="44" t="str">
        <f>IF('Rate Calculation'!K21=0,"",'Rate Calculation'!K21)</f>
        <v/>
      </c>
      <c r="I119" s="44" t="str">
        <f>IF('Rate Calculation'!L21=0,"",'Rate Calculation'!L21)</f>
        <v/>
      </c>
      <c r="J119" s="44" t="str">
        <f>IF('Rate Calculation'!M21=0,"",'Rate Calculation'!M21)</f>
        <v/>
      </c>
      <c r="K119" s="44" t="str">
        <f>IF('Rate Calculation'!N21=0,"",'Rate Calculation'!N21)</f>
        <v/>
      </c>
      <c r="L119" s="44" t="str">
        <f>IF('Rate Calculation'!O21=0,"",'Rate Calculation'!O21)</f>
        <v/>
      </c>
      <c r="M119" s="44" t="str">
        <f>IF('Rate Calculation'!P21=0,"",'Rate Calculation'!P21)</f>
        <v/>
      </c>
      <c r="N119" s="44" t="str">
        <f>IF('Rate Calculation'!Q21=0,"",'Rate Calculation'!Q21)</f>
        <v/>
      </c>
      <c r="O119" s="44" t="str">
        <f>IF('Rate Calculation'!R21=0,"",'Rate Calculation'!R21)</f>
        <v/>
      </c>
      <c r="P119" s="44" t="str">
        <f>IF('Rate Calculation'!S21=0,"",'Rate Calculation'!S21)</f>
        <v/>
      </c>
    </row>
    <row r="120" spans="2:16" x14ac:dyDescent="0.2">
      <c r="B120" s="579" t="s">
        <v>106</v>
      </c>
      <c r="C120" s="580"/>
      <c r="D120" s="580"/>
      <c r="E120" s="581"/>
      <c r="F120" s="299">
        <f t="shared" ref="F120:P120" si="4">SUM(F110:F119)</f>
        <v>0</v>
      </c>
      <c r="G120" s="299">
        <f t="shared" si="4"/>
        <v>0</v>
      </c>
      <c r="H120" s="299">
        <f t="shared" si="4"/>
        <v>0</v>
      </c>
      <c r="I120" s="299">
        <f t="shared" si="4"/>
        <v>0</v>
      </c>
      <c r="J120" s="299">
        <f t="shared" si="4"/>
        <v>0</v>
      </c>
      <c r="K120" s="299">
        <f t="shared" si="4"/>
        <v>0</v>
      </c>
      <c r="L120" s="299">
        <f t="shared" si="4"/>
        <v>0</v>
      </c>
      <c r="M120" s="299">
        <f t="shared" si="4"/>
        <v>0</v>
      </c>
      <c r="N120" s="299">
        <f t="shared" si="4"/>
        <v>0</v>
      </c>
      <c r="O120" s="299">
        <f t="shared" si="4"/>
        <v>0</v>
      </c>
      <c r="P120" s="299">
        <f t="shared" si="4"/>
        <v>0</v>
      </c>
    </row>
    <row r="121" spans="2:16" s="25" customFormat="1" ht="5.0999999999999996" customHeight="1" x14ac:dyDescent="0.2">
      <c r="B121" s="53"/>
      <c r="C121" s="53"/>
      <c r="D121" s="53"/>
      <c r="E121" s="53"/>
      <c r="F121" s="28"/>
      <c r="G121" s="28"/>
      <c r="H121" s="28"/>
      <c r="I121" s="28"/>
      <c r="J121" s="28"/>
      <c r="K121" s="28"/>
      <c r="L121" s="28"/>
      <c r="M121" s="28"/>
      <c r="N121" s="28"/>
      <c r="O121" s="28"/>
      <c r="P121" s="28"/>
    </row>
    <row r="122" spans="2:16" s="25" customFormat="1" ht="15" x14ac:dyDescent="0.2">
      <c r="B122" s="623" t="s">
        <v>1526</v>
      </c>
      <c r="C122" s="624"/>
      <c r="D122" s="624"/>
      <c r="E122" s="625"/>
      <c r="F122" s="43" t="str">
        <f>CONCATENATE("FTE ",'Rate Calculation'!I3)</f>
        <v>FTE Service 1</v>
      </c>
      <c r="G122" s="43" t="str">
        <f>CONCATENATE("FTE ",'Rate Calculation'!J3)</f>
        <v>FTE Service 2</v>
      </c>
      <c r="H122" s="43" t="str">
        <f>CONCATENATE("FTE ",'Rate Calculation'!K3)</f>
        <v>FTE Service 3</v>
      </c>
      <c r="I122" s="43" t="str">
        <f>CONCATENATE("FTE ",'Rate Calculation'!L3)</f>
        <v>FTE Service 4</v>
      </c>
      <c r="J122" s="43" t="str">
        <f>CONCATENATE("FTE ",'Rate Calculation'!M3)</f>
        <v>FTE Service 5</v>
      </c>
      <c r="K122" s="43" t="str">
        <f>CONCATENATE("FTE ",'Rate Calculation'!N3)</f>
        <v>FTE Service 6</v>
      </c>
      <c r="L122" s="43" t="str">
        <f>CONCATENATE("FTE ",'Rate Calculation'!O3)</f>
        <v>FTE Service 7</v>
      </c>
      <c r="M122" s="43" t="str">
        <f>CONCATENATE("FTE ",'Rate Calculation'!P3)</f>
        <v>FTE Service 8</v>
      </c>
      <c r="N122" s="43" t="str">
        <f>CONCATENATE("FTE ",'Rate Calculation'!Q3)</f>
        <v>FTE Service 9</v>
      </c>
      <c r="O122" s="43" t="str">
        <f>CONCATENATE("FTE ",'Rate Calculation'!R3)</f>
        <v>FTE Service 10</v>
      </c>
      <c r="P122" s="54" t="s">
        <v>106</v>
      </c>
    </row>
    <row r="123" spans="2:16" s="25" customFormat="1" ht="15" x14ac:dyDescent="0.25">
      <c r="B123" s="557" t="s">
        <v>1365</v>
      </c>
      <c r="C123" s="582"/>
      <c r="D123" s="582"/>
      <c r="E123" s="583"/>
      <c r="F123" s="44" t="str">
        <f>IF('Rate Calculation'!I60="","",'Rate Calculation'!I60)</f>
        <v/>
      </c>
      <c r="G123" s="44" t="str">
        <f>IF('Rate Calculation'!J60="","",'Rate Calculation'!J60)</f>
        <v/>
      </c>
      <c r="H123" s="44" t="str">
        <f>IF('Rate Calculation'!K60="","",'Rate Calculation'!K60)</f>
        <v/>
      </c>
      <c r="I123" s="44" t="str">
        <f>IF('Rate Calculation'!L60="","",'Rate Calculation'!L60)</f>
        <v/>
      </c>
      <c r="J123" s="44" t="str">
        <f>IF('Rate Calculation'!M60="","",'Rate Calculation'!M60)</f>
        <v/>
      </c>
      <c r="K123" s="44" t="str">
        <f>IF('Rate Calculation'!N60="","",'Rate Calculation'!N60)</f>
        <v/>
      </c>
      <c r="L123" s="44" t="str">
        <f>IF('Rate Calculation'!O60="","",'Rate Calculation'!O60)</f>
        <v/>
      </c>
      <c r="M123" s="44" t="str">
        <f>IF('Rate Calculation'!P60="","",'Rate Calculation'!P60)</f>
        <v/>
      </c>
      <c r="N123" s="44" t="str">
        <f>IF('Rate Calculation'!Q60="","",'Rate Calculation'!Q60)</f>
        <v/>
      </c>
      <c r="O123" s="44" t="str">
        <f>IF('Rate Calculation'!R60="","",'Rate Calculation'!R60)</f>
        <v/>
      </c>
      <c r="P123" s="44" t="str">
        <f>IF('Rate Calculation'!S60=0,"",'Rate Calculation'!S60)</f>
        <v/>
      </c>
    </row>
    <row r="124" spans="2:16" s="25" customFormat="1" ht="15" x14ac:dyDescent="0.25">
      <c r="B124" s="557" t="s">
        <v>1366</v>
      </c>
      <c r="C124" s="582"/>
      <c r="D124" s="582"/>
      <c r="E124" s="583"/>
      <c r="F124" s="44" t="str">
        <f>IF('Rate Calculation'!I67="","",'Rate Calculation'!I67)</f>
        <v/>
      </c>
      <c r="G124" s="44" t="str">
        <f>IF('Rate Calculation'!J67="","",'Rate Calculation'!J67)</f>
        <v/>
      </c>
      <c r="H124" s="44" t="str">
        <f>IF('Rate Calculation'!K67="","",'Rate Calculation'!K67)</f>
        <v/>
      </c>
      <c r="I124" s="44" t="str">
        <f>IF('Rate Calculation'!L67="","",'Rate Calculation'!L67)</f>
        <v/>
      </c>
      <c r="J124" s="44" t="str">
        <f>IF('Rate Calculation'!M67="","",'Rate Calculation'!M67)</f>
        <v/>
      </c>
      <c r="K124" s="44" t="str">
        <f>IF('Rate Calculation'!N67="","",'Rate Calculation'!N67)</f>
        <v/>
      </c>
      <c r="L124" s="44" t="str">
        <f>IF('Rate Calculation'!O67="","",'Rate Calculation'!O67)</f>
        <v/>
      </c>
      <c r="M124" s="44" t="str">
        <f>IF('Rate Calculation'!P67="","",'Rate Calculation'!P67)</f>
        <v/>
      </c>
      <c r="N124" s="44" t="str">
        <f>IF('Rate Calculation'!Q67="","",'Rate Calculation'!Q67)</f>
        <v/>
      </c>
      <c r="O124" s="44" t="str">
        <f>IF('Rate Calculation'!R67="","",'Rate Calculation'!R67)</f>
        <v/>
      </c>
      <c r="P124" s="44" t="str">
        <f>IF('Rate Calculation'!S67=0,"",'Rate Calculation'!S67)</f>
        <v/>
      </c>
    </row>
    <row r="125" spans="2:16" s="25" customFormat="1" x14ac:dyDescent="0.2">
      <c r="B125" s="579" t="s">
        <v>106</v>
      </c>
      <c r="C125" s="580"/>
      <c r="D125" s="580"/>
      <c r="E125" s="581"/>
      <c r="F125" s="299">
        <f>SUM(F123:F124)</f>
        <v>0</v>
      </c>
      <c r="G125" s="299">
        <f t="shared" ref="G125:P125" si="5">SUM(G123:G124)</f>
        <v>0</v>
      </c>
      <c r="H125" s="299">
        <f t="shared" si="5"/>
        <v>0</v>
      </c>
      <c r="I125" s="299">
        <f t="shared" si="5"/>
        <v>0</v>
      </c>
      <c r="J125" s="299">
        <f t="shared" si="5"/>
        <v>0</v>
      </c>
      <c r="K125" s="299">
        <f t="shared" si="5"/>
        <v>0</v>
      </c>
      <c r="L125" s="299">
        <f t="shared" si="5"/>
        <v>0</v>
      </c>
      <c r="M125" s="299">
        <f t="shared" si="5"/>
        <v>0</v>
      </c>
      <c r="N125" s="299">
        <f t="shared" si="5"/>
        <v>0</v>
      </c>
      <c r="O125" s="299">
        <f t="shared" si="5"/>
        <v>0</v>
      </c>
      <c r="P125" s="299">
        <f t="shared" si="5"/>
        <v>0</v>
      </c>
    </row>
    <row r="126" spans="2:16" s="25" customFormat="1" ht="5.0999999999999996" customHeight="1" x14ac:dyDescent="0.2">
      <c r="B126" s="53"/>
      <c r="C126" s="53"/>
      <c r="D126" s="53"/>
      <c r="E126" s="53"/>
      <c r="F126" s="28"/>
      <c r="G126" s="28"/>
      <c r="H126" s="28"/>
      <c r="I126" s="28"/>
      <c r="J126" s="28"/>
      <c r="K126" s="28"/>
      <c r="L126" s="28"/>
      <c r="M126" s="28"/>
      <c r="N126" s="28"/>
      <c r="O126" s="28"/>
      <c r="P126" s="28"/>
    </row>
    <row r="127" spans="2:16" ht="24" x14ac:dyDescent="0.2">
      <c r="B127" s="129" t="s">
        <v>107</v>
      </c>
      <c r="C127" s="130"/>
      <c r="D127" s="130"/>
      <c r="E127" s="130"/>
      <c r="F127" s="533" t="s">
        <v>15</v>
      </c>
      <c r="G127" s="534"/>
      <c r="H127" s="43" t="s">
        <v>26</v>
      </c>
      <c r="I127" s="43" t="s">
        <v>1468</v>
      </c>
      <c r="J127" s="43" t="s">
        <v>28</v>
      </c>
      <c r="K127" s="43" t="s">
        <v>32</v>
      </c>
      <c r="L127" s="43" t="s">
        <v>33</v>
      </c>
      <c r="M127" s="42" t="s">
        <v>108</v>
      </c>
      <c r="N127" s="42" t="s">
        <v>113</v>
      </c>
      <c r="O127" s="221"/>
      <c r="P127" s="221"/>
    </row>
    <row r="128" spans="2:16" outlineLevel="1" x14ac:dyDescent="0.2">
      <c r="B128" s="557" t="str">
        <f>'Rate Calculation'!B96</f>
        <v>Equipment Title 1</v>
      </c>
      <c r="C128" s="558"/>
      <c r="D128" s="558"/>
      <c r="E128" s="559"/>
      <c r="F128" s="535" t="str">
        <f>IF('Rate Calculation'!C96="","",'Rate Calculation'!C96)</f>
        <v/>
      </c>
      <c r="G128" s="536"/>
      <c r="H128" s="354" t="str">
        <f>IF('Rate Calculation'!D96="","",'Rate Calculation'!D96)</f>
        <v/>
      </c>
      <c r="I128" s="355" t="str">
        <f>IF('Rate Calculation'!E96="","",'Rate Calculation'!E96)</f>
        <v/>
      </c>
      <c r="J128" s="501" t="str">
        <f>IF('Rate Calculation'!F96="","",'Rate Calculation'!F96)</f>
        <v/>
      </c>
      <c r="K128" s="44" t="str">
        <f>IF('Rate Calculation'!G96="","",'Rate Calculation'!G96)</f>
        <v/>
      </c>
      <c r="L128" s="44" t="str">
        <f ca="1">IF('Rate Calculation'!H96="","",'Rate Calculation'!H96)</f>
        <v/>
      </c>
      <c r="M128" s="502">
        <f>IF('Rate Calculation'!S96="","",'Rate Calculation'!S96)</f>
        <v>0</v>
      </c>
      <c r="N128" s="298">
        <f>IFERROR(M128/J128,0)</f>
        <v>0</v>
      </c>
      <c r="O128" s="222"/>
      <c r="P128" s="223"/>
    </row>
    <row r="129" spans="2:16" outlineLevel="1" x14ac:dyDescent="0.2">
      <c r="B129" s="557" t="str">
        <f>'Rate Calculation'!B97</f>
        <v>Equipment Title 2</v>
      </c>
      <c r="C129" s="558"/>
      <c r="D129" s="558"/>
      <c r="E129" s="559"/>
      <c r="F129" s="535" t="str">
        <f>IF('Rate Calculation'!C97="","",'Rate Calculation'!C97)</f>
        <v/>
      </c>
      <c r="G129" s="536"/>
      <c r="H129" s="354" t="str">
        <f>IF('Rate Calculation'!D97="","",'Rate Calculation'!D97)</f>
        <v/>
      </c>
      <c r="I129" s="355" t="str">
        <f>IF('Rate Calculation'!E97="","",'Rate Calculation'!E97)</f>
        <v/>
      </c>
      <c r="J129" s="501" t="str">
        <f>IF('Rate Calculation'!F97="","",'Rate Calculation'!F97)</f>
        <v/>
      </c>
      <c r="K129" s="44" t="str">
        <f>IF('Rate Calculation'!G97="","",'Rate Calculation'!G97)</f>
        <v/>
      </c>
      <c r="L129" s="44" t="str">
        <f ca="1">IF('Rate Calculation'!H97="","",'Rate Calculation'!H97)</f>
        <v/>
      </c>
      <c r="M129" s="502">
        <f>IF('Rate Calculation'!S97="","",'Rate Calculation'!S97)</f>
        <v>0</v>
      </c>
      <c r="N129" s="298">
        <f>IFERROR(M129/J129,0)</f>
        <v>0</v>
      </c>
      <c r="O129" s="222"/>
      <c r="P129" s="223"/>
    </row>
    <row r="130" spans="2:16" outlineLevel="1" x14ac:dyDescent="0.2">
      <c r="B130" s="557" t="str">
        <f>'Rate Calculation'!B98</f>
        <v>Equipment Title 3</v>
      </c>
      <c r="C130" s="558"/>
      <c r="D130" s="558"/>
      <c r="E130" s="559"/>
      <c r="F130" s="535" t="str">
        <f>IF('Rate Calculation'!C98="","",'Rate Calculation'!C98)</f>
        <v/>
      </c>
      <c r="G130" s="536"/>
      <c r="H130" s="354" t="str">
        <f>IF('Rate Calculation'!D98="","",'Rate Calculation'!D98)</f>
        <v/>
      </c>
      <c r="I130" s="355" t="str">
        <f>IF('Rate Calculation'!E98="","",'Rate Calculation'!E98)</f>
        <v/>
      </c>
      <c r="J130" s="501" t="str">
        <f>IF('Rate Calculation'!F98="","",'Rate Calculation'!F98)</f>
        <v/>
      </c>
      <c r="K130" s="44" t="str">
        <f>IF('Rate Calculation'!G98="","",'Rate Calculation'!G98)</f>
        <v/>
      </c>
      <c r="L130" s="44" t="str">
        <f ca="1">IF('Rate Calculation'!H98="","",'Rate Calculation'!H98)</f>
        <v/>
      </c>
      <c r="M130" s="502">
        <f>IF('Rate Calculation'!S98="","",'Rate Calculation'!S98)</f>
        <v>0</v>
      </c>
      <c r="N130" s="298">
        <f t="shared" ref="N130:N137" si="6">IFERROR(M130/J130,0)</f>
        <v>0</v>
      </c>
      <c r="O130" s="222"/>
      <c r="P130" s="223"/>
    </row>
    <row r="131" spans="2:16" outlineLevel="1" x14ac:dyDescent="0.2">
      <c r="B131" s="557" t="str">
        <f>'Rate Calculation'!B99</f>
        <v>Equipment Title 4</v>
      </c>
      <c r="C131" s="558"/>
      <c r="D131" s="558"/>
      <c r="E131" s="559"/>
      <c r="F131" s="535" t="str">
        <f>IF('Rate Calculation'!C99="","",'Rate Calculation'!C99)</f>
        <v/>
      </c>
      <c r="G131" s="536"/>
      <c r="H131" s="354" t="str">
        <f>IF('Rate Calculation'!D99="","",'Rate Calculation'!D99)</f>
        <v/>
      </c>
      <c r="I131" s="355" t="str">
        <f>IF('Rate Calculation'!E99="","",'Rate Calculation'!E99)</f>
        <v/>
      </c>
      <c r="J131" s="501" t="str">
        <f>IF('Rate Calculation'!F99="","",'Rate Calculation'!F99)</f>
        <v/>
      </c>
      <c r="K131" s="44" t="str">
        <f>IF('Rate Calculation'!G99="","",'Rate Calculation'!G99)</f>
        <v/>
      </c>
      <c r="L131" s="44" t="str">
        <f ca="1">IF('Rate Calculation'!H99="","",'Rate Calculation'!H99)</f>
        <v/>
      </c>
      <c r="M131" s="502">
        <f>IF('Rate Calculation'!S99="","",'Rate Calculation'!S99)</f>
        <v>0</v>
      </c>
      <c r="N131" s="298">
        <f t="shared" si="6"/>
        <v>0</v>
      </c>
      <c r="O131" s="222"/>
      <c r="P131" s="223"/>
    </row>
    <row r="132" spans="2:16" outlineLevel="1" x14ac:dyDescent="0.2">
      <c r="B132" s="557" t="str">
        <f>'Rate Calculation'!B100</f>
        <v>Equipment Title 5</v>
      </c>
      <c r="C132" s="558"/>
      <c r="D132" s="558"/>
      <c r="E132" s="559"/>
      <c r="F132" s="535" t="str">
        <f>IF('Rate Calculation'!C100="","",'Rate Calculation'!C100)</f>
        <v/>
      </c>
      <c r="G132" s="536"/>
      <c r="H132" s="354" t="str">
        <f>IF('Rate Calculation'!D100="","",'Rate Calculation'!D100)</f>
        <v/>
      </c>
      <c r="I132" s="355" t="str">
        <f>IF('Rate Calculation'!E100="","",'Rate Calculation'!E100)</f>
        <v/>
      </c>
      <c r="J132" s="501" t="str">
        <f>IF('Rate Calculation'!F100="","",'Rate Calculation'!F100)</f>
        <v/>
      </c>
      <c r="K132" s="44" t="str">
        <f>IF('Rate Calculation'!G100="","",'Rate Calculation'!G100)</f>
        <v/>
      </c>
      <c r="L132" s="44" t="str">
        <f ca="1">IF('Rate Calculation'!H100="","",'Rate Calculation'!H100)</f>
        <v/>
      </c>
      <c r="M132" s="502">
        <f>IF('Rate Calculation'!S100="","",'Rate Calculation'!S100)</f>
        <v>0</v>
      </c>
      <c r="N132" s="298">
        <f t="shared" si="6"/>
        <v>0</v>
      </c>
      <c r="O132" s="222"/>
      <c r="P132" s="223"/>
    </row>
    <row r="133" spans="2:16" outlineLevel="1" x14ac:dyDescent="0.2">
      <c r="B133" s="557" t="str">
        <f>'Rate Calculation'!B101</f>
        <v>Equipment Title 6</v>
      </c>
      <c r="C133" s="558"/>
      <c r="D133" s="558"/>
      <c r="E133" s="559"/>
      <c r="F133" s="535" t="str">
        <f>IF('Rate Calculation'!C101="","",'Rate Calculation'!C101)</f>
        <v/>
      </c>
      <c r="G133" s="536"/>
      <c r="H133" s="354" t="str">
        <f>IF('Rate Calculation'!D101="","",'Rate Calculation'!D101)</f>
        <v/>
      </c>
      <c r="I133" s="355" t="str">
        <f>IF('Rate Calculation'!E101="","",'Rate Calculation'!E101)</f>
        <v/>
      </c>
      <c r="J133" s="501" t="str">
        <f>IF('Rate Calculation'!F101="","",'Rate Calculation'!F101)</f>
        <v/>
      </c>
      <c r="K133" s="44" t="str">
        <f>IF('Rate Calculation'!G101="","",'Rate Calculation'!G101)</f>
        <v/>
      </c>
      <c r="L133" s="44" t="str">
        <f ca="1">IF('Rate Calculation'!H101="","",'Rate Calculation'!H101)</f>
        <v/>
      </c>
      <c r="M133" s="502">
        <f>IF('Rate Calculation'!S101="","",'Rate Calculation'!S101)</f>
        <v>0</v>
      </c>
      <c r="N133" s="298">
        <f t="shared" si="6"/>
        <v>0</v>
      </c>
      <c r="O133" s="222"/>
      <c r="P133" s="223"/>
    </row>
    <row r="134" spans="2:16" outlineLevel="1" x14ac:dyDescent="0.2">
      <c r="B134" s="557" t="str">
        <f>'Rate Calculation'!B102</f>
        <v>Equipment Title 7</v>
      </c>
      <c r="C134" s="558"/>
      <c r="D134" s="558"/>
      <c r="E134" s="559"/>
      <c r="F134" s="535" t="str">
        <f>IF('Rate Calculation'!C102="","",'Rate Calculation'!C102)</f>
        <v/>
      </c>
      <c r="G134" s="536"/>
      <c r="H134" s="354" t="str">
        <f>IF('Rate Calculation'!D102="","",'Rate Calculation'!D102)</f>
        <v/>
      </c>
      <c r="I134" s="355" t="str">
        <f>IF('Rate Calculation'!E102="","",'Rate Calculation'!E102)</f>
        <v/>
      </c>
      <c r="J134" s="501" t="str">
        <f>IF('Rate Calculation'!F102="","",'Rate Calculation'!F102)</f>
        <v/>
      </c>
      <c r="K134" s="44" t="str">
        <f>IF('Rate Calculation'!G102="","",'Rate Calculation'!G102)</f>
        <v/>
      </c>
      <c r="L134" s="44" t="str">
        <f ca="1">IF('Rate Calculation'!H102="","",'Rate Calculation'!H102)</f>
        <v/>
      </c>
      <c r="M134" s="502">
        <f>IF('Rate Calculation'!S102="","",'Rate Calculation'!S102)</f>
        <v>0</v>
      </c>
      <c r="N134" s="298">
        <f t="shared" si="6"/>
        <v>0</v>
      </c>
      <c r="O134" s="222"/>
      <c r="P134" s="223"/>
    </row>
    <row r="135" spans="2:16" outlineLevel="1" x14ac:dyDescent="0.2">
      <c r="B135" s="557" t="str">
        <f>'Rate Calculation'!B103</f>
        <v>Equipment Title 8</v>
      </c>
      <c r="C135" s="558"/>
      <c r="D135" s="558"/>
      <c r="E135" s="559"/>
      <c r="F135" s="535" t="str">
        <f>IF('Rate Calculation'!C103="","",'Rate Calculation'!C103)</f>
        <v/>
      </c>
      <c r="G135" s="536"/>
      <c r="H135" s="354" t="str">
        <f>IF('Rate Calculation'!D103="","",'Rate Calculation'!D103)</f>
        <v/>
      </c>
      <c r="I135" s="355" t="str">
        <f>IF('Rate Calculation'!E103="","",'Rate Calculation'!E103)</f>
        <v/>
      </c>
      <c r="J135" s="501" t="str">
        <f>IF('Rate Calculation'!F103="","",'Rate Calculation'!F103)</f>
        <v/>
      </c>
      <c r="K135" s="44" t="str">
        <f>IF('Rate Calculation'!G103="","",'Rate Calculation'!G103)</f>
        <v/>
      </c>
      <c r="L135" s="44" t="str">
        <f ca="1">IF('Rate Calculation'!H103="","",'Rate Calculation'!H103)</f>
        <v/>
      </c>
      <c r="M135" s="502">
        <f>IF('Rate Calculation'!S103="","",'Rate Calculation'!S103)</f>
        <v>0</v>
      </c>
      <c r="N135" s="298">
        <f t="shared" si="6"/>
        <v>0</v>
      </c>
      <c r="O135" s="222"/>
      <c r="P135" s="223"/>
    </row>
    <row r="136" spans="2:16" outlineLevel="1" x14ac:dyDescent="0.2">
      <c r="B136" s="557" t="str">
        <f>'Rate Calculation'!B104</f>
        <v>Equipment Title 9</v>
      </c>
      <c r="C136" s="558"/>
      <c r="D136" s="558"/>
      <c r="E136" s="559"/>
      <c r="F136" s="535" t="str">
        <f>IF('Rate Calculation'!C104="","",'Rate Calculation'!C104)</f>
        <v/>
      </c>
      <c r="G136" s="536"/>
      <c r="H136" s="354" t="str">
        <f>IF('Rate Calculation'!D104="","",'Rate Calculation'!D104)</f>
        <v/>
      </c>
      <c r="I136" s="355" t="str">
        <f>IF('Rate Calculation'!E104="","",'Rate Calculation'!E104)</f>
        <v/>
      </c>
      <c r="J136" s="501" t="str">
        <f>IF('Rate Calculation'!F104="","",'Rate Calculation'!F104)</f>
        <v/>
      </c>
      <c r="K136" s="44" t="str">
        <f>IF('Rate Calculation'!G104="","",'Rate Calculation'!G104)</f>
        <v/>
      </c>
      <c r="L136" s="44" t="str">
        <f ca="1">IF('Rate Calculation'!H104="","",'Rate Calculation'!H104)</f>
        <v/>
      </c>
      <c r="M136" s="502">
        <f>IF('Rate Calculation'!S104="","",'Rate Calculation'!S104)</f>
        <v>0</v>
      </c>
      <c r="N136" s="298">
        <f t="shared" si="6"/>
        <v>0</v>
      </c>
      <c r="O136" s="222"/>
      <c r="P136" s="223"/>
    </row>
    <row r="137" spans="2:16" outlineLevel="1" x14ac:dyDescent="0.2">
      <c r="B137" s="557" t="str">
        <f>'Rate Calculation'!B105</f>
        <v>Equipment Title 10</v>
      </c>
      <c r="C137" s="558"/>
      <c r="D137" s="558"/>
      <c r="E137" s="559"/>
      <c r="F137" s="535" t="str">
        <f>IF('Rate Calculation'!C105="","",'Rate Calculation'!C105)</f>
        <v/>
      </c>
      <c r="G137" s="536"/>
      <c r="H137" s="354" t="str">
        <f>IF('Rate Calculation'!D105="","",'Rate Calculation'!D105)</f>
        <v/>
      </c>
      <c r="I137" s="355" t="str">
        <f>IF('Rate Calculation'!E105="","",'Rate Calculation'!E105)</f>
        <v/>
      </c>
      <c r="J137" s="501" t="str">
        <f>IF('Rate Calculation'!F105="","",'Rate Calculation'!F105)</f>
        <v/>
      </c>
      <c r="K137" s="44" t="str">
        <f>IF('Rate Calculation'!G105="","",'Rate Calculation'!G105)</f>
        <v/>
      </c>
      <c r="L137" s="44" t="str">
        <f ca="1">IF('Rate Calculation'!H105="","",'Rate Calculation'!H105)</f>
        <v/>
      </c>
      <c r="M137" s="502">
        <f>IF('Rate Calculation'!S105="","",'Rate Calculation'!S105)</f>
        <v>0</v>
      </c>
      <c r="N137" s="298">
        <f t="shared" si="6"/>
        <v>0</v>
      </c>
      <c r="O137" s="222"/>
      <c r="P137" s="223"/>
    </row>
    <row r="138" spans="2:16" x14ac:dyDescent="0.2">
      <c r="B138" s="300" t="s">
        <v>108</v>
      </c>
      <c r="C138" s="301"/>
      <c r="D138" s="301"/>
      <c r="E138" s="301"/>
      <c r="F138" s="301"/>
      <c r="G138" s="301"/>
      <c r="H138" s="301"/>
      <c r="I138" s="301"/>
      <c r="J138" s="301"/>
      <c r="K138" s="301"/>
      <c r="L138" s="301"/>
      <c r="M138" s="502">
        <f>SUM(M128:M137)</f>
        <v>0</v>
      </c>
      <c r="N138" s="44">
        <f>SUM(N128:N137)</f>
        <v>0</v>
      </c>
      <c r="O138" s="217"/>
      <c r="P138" s="217"/>
    </row>
    <row r="139" spans="2:16" s="25" customFormat="1" ht="5.0999999999999996" customHeight="1" x14ac:dyDescent="0.2">
      <c r="B139" s="28"/>
      <c r="C139" s="28"/>
      <c r="D139" s="28"/>
      <c r="E139" s="28"/>
      <c r="F139" s="28"/>
      <c r="G139" s="28"/>
      <c r="H139" s="28"/>
      <c r="I139" s="28"/>
      <c r="J139" s="28"/>
      <c r="K139" s="28"/>
      <c r="L139" s="28"/>
      <c r="M139" s="28"/>
      <c r="N139" s="28"/>
      <c r="O139" s="28"/>
    </row>
    <row r="140" spans="2:16" ht="18" customHeight="1" x14ac:dyDescent="0.2">
      <c r="B140" s="92" t="s">
        <v>91</v>
      </c>
      <c r="C140" s="214"/>
      <c r="D140" s="214"/>
      <c r="E140" s="214"/>
      <c r="F140" s="93"/>
      <c r="G140" s="93"/>
      <c r="H140" s="93"/>
      <c r="I140" s="93"/>
      <c r="J140" s="93"/>
      <c r="K140" s="93"/>
      <c r="L140" s="93"/>
      <c r="M140" s="93"/>
      <c r="N140" s="93"/>
      <c r="O140" s="93"/>
      <c r="P140" s="94"/>
    </row>
    <row r="141" spans="2:16" ht="9.9499999999999993" customHeight="1" x14ac:dyDescent="0.2">
      <c r="B141" s="620" t="s">
        <v>1395</v>
      </c>
      <c r="C141" s="621"/>
      <c r="D141" s="621"/>
      <c r="E141" s="621"/>
      <c r="F141" s="621"/>
      <c r="G141" s="621"/>
      <c r="H141" s="621"/>
      <c r="I141" s="621"/>
      <c r="J141" s="621"/>
      <c r="K141" s="621"/>
      <c r="L141" s="621"/>
      <c r="M141" s="621"/>
      <c r="N141" s="621"/>
      <c r="O141" s="621"/>
      <c r="P141" s="622"/>
    </row>
    <row r="142" spans="2:16" x14ac:dyDescent="0.2">
      <c r="B142" s="620"/>
      <c r="C142" s="621"/>
      <c r="D142" s="621"/>
      <c r="E142" s="621"/>
      <c r="F142" s="621"/>
      <c r="G142" s="621"/>
      <c r="H142" s="621"/>
      <c r="I142" s="621"/>
      <c r="J142" s="621"/>
      <c r="K142" s="621"/>
      <c r="L142" s="621"/>
      <c r="M142" s="621"/>
      <c r="N142" s="621"/>
      <c r="O142" s="621"/>
      <c r="P142" s="622"/>
    </row>
    <row r="143" spans="2:16" ht="9.9499999999999993" customHeight="1" x14ac:dyDescent="0.2">
      <c r="B143" s="40"/>
      <c r="C143" s="28"/>
      <c r="D143" s="28"/>
      <c r="E143" s="28"/>
      <c r="F143" s="30"/>
      <c r="G143" s="30"/>
      <c r="H143" s="30"/>
      <c r="I143" s="30"/>
      <c r="J143" s="30"/>
      <c r="K143" s="30"/>
      <c r="L143" s="30"/>
      <c r="M143" s="30"/>
      <c r="N143" s="30"/>
      <c r="O143" s="30"/>
      <c r="P143" s="37"/>
    </row>
    <row r="144" spans="2:16" x14ac:dyDescent="0.2">
      <c r="B144" s="88" t="s">
        <v>1396</v>
      </c>
      <c r="C144" s="215"/>
      <c r="D144" s="215"/>
      <c r="E144" s="215"/>
      <c r="F144" s="57"/>
      <c r="G144" s="56"/>
      <c r="H144" s="89"/>
      <c r="I144" s="89"/>
      <c r="J144" s="89"/>
      <c r="K144" s="89"/>
      <c r="L144" s="89"/>
      <c r="M144" s="89"/>
      <c r="N144" s="89"/>
      <c r="O144" s="89"/>
      <c r="P144" s="90"/>
    </row>
    <row r="145" spans="2:16" x14ac:dyDescent="0.2">
      <c r="B145" s="88" t="s">
        <v>1394</v>
      </c>
      <c r="C145" s="215"/>
      <c r="D145" s="215"/>
      <c r="E145" s="215"/>
      <c r="F145" s="57"/>
      <c r="G145" s="56"/>
      <c r="H145" s="89"/>
      <c r="I145" s="89"/>
      <c r="J145" s="89"/>
      <c r="K145" s="89"/>
      <c r="L145" s="89"/>
      <c r="M145" s="89"/>
      <c r="N145" s="89"/>
      <c r="O145" s="89"/>
      <c r="P145" s="90"/>
    </row>
    <row r="146" spans="2:16" x14ac:dyDescent="0.2">
      <c r="B146" s="88" t="s">
        <v>1397</v>
      </c>
      <c r="C146" s="215"/>
      <c r="D146" s="215"/>
      <c r="E146" s="215"/>
      <c r="F146" s="57"/>
      <c r="G146" s="56"/>
      <c r="H146" s="89"/>
      <c r="I146" s="89"/>
      <c r="J146" s="89"/>
      <c r="K146" s="89"/>
      <c r="L146" s="89"/>
      <c r="M146" s="89"/>
      <c r="N146" s="89"/>
      <c r="O146" s="89"/>
      <c r="P146" s="90"/>
    </row>
    <row r="147" spans="2:16" x14ac:dyDescent="0.2">
      <c r="B147" s="88" t="s">
        <v>1390</v>
      </c>
      <c r="C147" s="215"/>
      <c r="D147" s="215"/>
      <c r="E147" s="215"/>
      <c r="F147" s="57"/>
      <c r="G147" s="56"/>
      <c r="H147" s="89"/>
      <c r="I147" s="89"/>
      <c r="J147" s="89"/>
      <c r="K147" s="89"/>
      <c r="L147" s="89"/>
      <c r="M147" s="89"/>
      <c r="N147" s="89"/>
      <c r="O147" s="89"/>
      <c r="P147" s="90"/>
    </row>
    <row r="148" spans="2:16" x14ac:dyDescent="0.2">
      <c r="B148" s="88" t="s">
        <v>1389</v>
      </c>
      <c r="C148" s="215"/>
      <c r="D148" s="215"/>
      <c r="E148" s="215"/>
      <c r="F148" s="57"/>
      <c r="G148" s="56"/>
      <c r="H148" s="89"/>
      <c r="I148" s="89"/>
      <c r="J148" s="89"/>
      <c r="K148" s="89"/>
      <c r="L148" s="89"/>
      <c r="M148" s="89"/>
      <c r="N148" s="89"/>
      <c r="O148" s="89"/>
      <c r="P148" s="90"/>
    </row>
    <row r="149" spans="2:16" x14ac:dyDescent="0.2">
      <c r="B149" s="88" t="s">
        <v>1398</v>
      </c>
      <c r="C149" s="215"/>
      <c r="D149" s="215"/>
      <c r="E149" s="215"/>
      <c r="F149" s="57"/>
      <c r="G149" s="56"/>
      <c r="H149" s="89"/>
      <c r="I149" s="89"/>
      <c r="J149" s="89"/>
      <c r="K149" s="89"/>
      <c r="L149" s="89"/>
      <c r="M149" s="89"/>
      <c r="N149" s="89"/>
      <c r="O149" s="89"/>
      <c r="P149" s="90"/>
    </row>
    <row r="150" spans="2:16" x14ac:dyDescent="0.2">
      <c r="B150" s="88" t="s">
        <v>1385</v>
      </c>
      <c r="C150" s="215"/>
      <c r="D150" s="215"/>
      <c r="E150" s="215"/>
      <c r="F150" s="57"/>
      <c r="G150" s="56"/>
      <c r="H150" s="89"/>
      <c r="I150" s="89"/>
      <c r="J150" s="89"/>
      <c r="K150" s="89"/>
      <c r="L150" s="89"/>
      <c r="M150" s="89"/>
      <c r="N150" s="89"/>
      <c r="O150" s="89"/>
      <c r="P150" s="90"/>
    </row>
    <row r="151" spans="2:16" ht="27.75" customHeight="1" x14ac:dyDescent="0.2">
      <c r="B151" s="628" t="s">
        <v>1386</v>
      </c>
      <c r="C151" s="629"/>
      <c r="D151" s="629"/>
      <c r="E151" s="629"/>
      <c r="F151" s="629"/>
      <c r="G151" s="629"/>
      <c r="H151" s="629"/>
      <c r="I151" s="629"/>
      <c r="J151" s="629"/>
      <c r="K151" s="629"/>
      <c r="L151" s="629"/>
      <c r="M151" s="629"/>
      <c r="N151" s="629"/>
      <c r="O151" s="629"/>
      <c r="P151" s="630"/>
    </row>
    <row r="152" spans="2:16" x14ac:dyDescent="0.2">
      <c r="B152" s="88" t="s">
        <v>1399</v>
      </c>
      <c r="C152" s="215"/>
      <c r="D152" s="215"/>
      <c r="E152" s="215"/>
      <c r="F152" s="57"/>
      <c r="G152" s="56"/>
      <c r="H152" s="89"/>
      <c r="I152" s="89"/>
      <c r="J152" s="89"/>
      <c r="K152" s="89"/>
      <c r="L152" s="89"/>
      <c r="M152" s="89"/>
      <c r="N152" s="89"/>
      <c r="O152" s="89"/>
      <c r="P152" s="90"/>
    </row>
    <row r="153" spans="2:16" x14ac:dyDescent="0.2">
      <c r="B153" s="88" t="s">
        <v>1387</v>
      </c>
      <c r="C153" s="215"/>
      <c r="D153" s="215"/>
      <c r="E153" s="215"/>
      <c r="F153" s="57"/>
      <c r="G153" s="56"/>
      <c r="H153" s="89"/>
      <c r="I153" s="89"/>
      <c r="J153" s="89"/>
      <c r="K153" s="89"/>
      <c r="L153" s="89"/>
      <c r="M153" s="89"/>
      <c r="N153" s="89"/>
      <c r="O153" s="89"/>
      <c r="P153" s="90"/>
    </row>
    <row r="154" spans="2:16" x14ac:dyDescent="0.2">
      <c r="B154" s="88" t="s">
        <v>1388</v>
      </c>
      <c r="C154" s="215"/>
      <c r="D154" s="215"/>
      <c r="E154" s="215"/>
      <c r="F154" s="57"/>
      <c r="G154" s="56"/>
      <c r="H154" s="89"/>
      <c r="I154" s="89"/>
      <c r="J154" s="89"/>
      <c r="K154" s="89"/>
      <c r="L154" s="89"/>
      <c r="M154" s="89"/>
      <c r="N154" s="89"/>
      <c r="O154" s="89"/>
      <c r="P154" s="90"/>
    </row>
    <row r="155" spans="2:16" ht="9.9499999999999993" customHeight="1" x14ac:dyDescent="0.2">
      <c r="B155" s="631"/>
      <c r="C155" s="632"/>
      <c r="D155" s="632"/>
      <c r="E155" s="632"/>
      <c r="F155" s="632"/>
      <c r="G155" s="632"/>
      <c r="H155" s="632"/>
      <c r="I155" s="632"/>
      <c r="J155" s="30"/>
      <c r="K155" s="30"/>
      <c r="L155" s="30"/>
      <c r="M155" s="30"/>
      <c r="N155" s="30"/>
      <c r="O155" s="28"/>
      <c r="P155" s="37"/>
    </row>
    <row r="156" spans="2:16" x14ac:dyDescent="0.2">
      <c r="B156" s="633" t="s">
        <v>60</v>
      </c>
      <c r="C156" s="634"/>
      <c r="D156" s="634"/>
      <c r="E156" s="634"/>
      <c r="F156" s="634"/>
      <c r="G156" s="634"/>
      <c r="H156" s="634"/>
      <c r="I156" s="634"/>
      <c r="J156" s="46"/>
      <c r="K156" s="46"/>
      <c r="L156" s="46"/>
      <c r="M156" s="46"/>
      <c r="N156" s="46"/>
      <c r="O156" s="47"/>
      <c r="P156" s="48"/>
    </row>
    <row r="157" spans="2:16" ht="9.9499999999999993" customHeight="1" x14ac:dyDescent="0.2">
      <c r="B157" s="40"/>
      <c r="C157" s="28"/>
      <c r="D157" s="28"/>
      <c r="E157" s="28"/>
      <c r="F157" s="30"/>
      <c r="G157" s="30"/>
      <c r="H157" s="30"/>
      <c r="I157" s="30"/>
      <c r="J157" s="30"/>
      <c r="K157" s="30"/>
      <c r="L157" s="30"/>
      <c r="M157" s="30"/>
      <c r="N157" s="30"/>
      <c r="O157" s="28"/>
      <c r="P157" s="37"/>
    </row>
    <row r="158" spans="2:16" ht="14.25" customHeight="1" x14ac:dyDescent="0.2">
      <c r="B158" s="563"/>
      <c r="C158" s="564"/>
      <c r="D158" s="564"/>
      <c r="E158" s="564"/>
      <c r="F158" s="564"/>
      <c r="G158" s="28"/>
      <c r="H158" s="565"/>
      <c r="I158" s="565"/>
      <c r="J158" s="565"/>
      <c r="K158" s="28"/>
      <c r="L158" s="565"/>
      <c r="M158" s="565"/>
      <c r="N158" s="565"/>
      <c r="O158" s="565"/>
      <c r="P158" s="37"/>
    </row>
    <row r="159" spans="2:16" x14ac:dyDescent="0.2">
      <c r="B159" s="571" t="s">
        <v>61</v>
      </c>
      <c r="C159" s="572"/>
      <c r="D159" s="572"/>
      <c r="E159" s="572"/>
      <c r="F159" s="572"/>
      <c r="G159" s="49"/>
      <c r="H159" s="570" t="s">
        <v>63</v>
      </c>
      <c r="I159" s="570"/>
      <c r="J159" s="570"/>
      <c r="K159" s="49"/>
      <c r="L159" s="570" t="s">
        <v>62</v>
      </c>
      <c r="M159" s="570"/>
      <c r="N159" s="570"/>
      <c r="O159" s="570"/>
      <c r="P159" s="38"/>
    </row>
    <row r="160" spans="2:16" ht="5.0999999999999996" customHeight="1" x14ac:dyDescent="0.2">
      <c r="B160" s="40"/>
      <c r="C160" s="28"/>
      <c r="D160" s="28"/>
      <c r="E160" s="28"/>
      <c r="F160" s="30"/>
      <c r="G160" s="30"/>
      <c r="H160" s="30"/>
      <c r="I160" s="30"/>
      <c r="J160" s="30"/>
      <c r="K160" s="30"/>
      <c r="L160" s="30"/>
      <c r="M160" s="30"/>
      <c r="N160" s="30"/>
      <c r="O160" s="28"/>
      <c r="P160" s="37"/>
    </row>
    <row r="161" spans="2:16" x14ac:dyDescent="0.2">
      <c r="B161" s="573" t="s">
        <v>110</v>
      </c>
      <c r="C161" s="574"/>
      <c r="D161" s="574"/>
      <c r="E161" s="574"/>
      <c r="F161" s="574"/>
      <c r="G161" s="574"/>
      <c r="H161" s="574"/>
      <c r="I161" s="574"/>
      <c r="J161" s="30"/>
      <c r="K161" s="30"/>
      <c r="L161" s="30"/>
      <c r="M161" s="30"/>
      <c r="N161" s="30"/>
      <c r="O161" s="28"/>
      <c r="P161" s="37"/>
    </row>
    <row r="162" spans="2:16" ht="9.9499999999999993" customHeight="1" x14ac:dyDescent="0.2">
      <c r="B162" s="40"/>
      <c r="C162" s="28"/>
      <c r="D162" s="28"/>
      <c r="E162" s="28"/>
      <c r="F162" s="30"/>
      <c r="G162" s="30"/>
      <c r="H162" s="30"/>
      <c r="I162" s="30"/>
      <c r="J162" s="30"/>
      <c r="K162" s="30"/>
      <c r="L162" s="30"/>
      <c r="M162" s="30"/>
      <c r="N162" s="30"/>
      <c r="O162" s="28"/>
      <c r="P162" s="37"/>
    </row>
    <row r="163" spans="2:16" ht="14.25" customHeight="1" x14ac:dyDescent="0.2">
      <c r="B163" s="563"/>
      <c r="C163" s="564"/>
      <c r="D163" s="564"/>
      <c r="E163" s="564"/>
      <c r="F163" s="564"/>
      <c r="G163" s="28"/>
      <c r="H163" s="565"/>
      <c r="I163" s="565"/>
      <c r="J163" s="565"/>
      <c r="K163" s="28"/>
      <c r="L163" s="565"/>
      <c r="M163" s="565"/>
      <c r="N163" s="565"/>
      <c r="O163" s="565"/>
      <c r="P163" s="37"/>
    </row>
    <row r="164" spans="2:16" x14ac:dyDescent="0.2">
      <c r="B164" s="571" t="s">
        <v>61</v>
      </c>
      <c r="C164" s="572"/>
      <c r="D164" s="572"/>
      <c r="E164" s="572"/>
      <c r="F164" s="572"/>
      <c r="G164" s="49"/>
      <c r="H164" s="570" t="s">
        <v>63</v>
      </c>
      <c r="I164" s="570"/>
      <c r="J164" s="570"/>
      <c r="K164" s="49"/>
      <c r="L164" s="570" t="s">
        <v>62</v>
      </c>
      <c r="M164" s="570"/>
      <c r="N164" s="570"/>
      <c r="O164" s="570"/>
      <c r="P164" s="38"/>
    </row>
    <row r="165" spans="2:16" ht="5.0999999999999996" customHeight="1" x14ac:dyDescent="0.2">
      <c r="B165" s="50"/>
      <c r="C165" s="51"/>
      <c r="D165" s="51"/>
      <c r="E165" s="51"/>
      <c r="F165" s="51"/>
      <c r="G165" s="52"/>
      <c r="H165" s="51"/>
      <c r="I165" s="51"/>
      <c r="J165" s="51"/>
      <c r="K165" s="52"/>
      <c r="L165" s="51"/>
      <c r="M165" s="51"/>
      <c r="N165" s="51"/>
      <c r="O165" s="51"/>
      <c r="P165" s="48"/>
    </row>
    <row r="166" spans="2:16" x14ac:dyDescent="0.2">
      <c r="B166" s="573" t="s">
        <v>1542</v>
      </c>
      <c r="C166" s="574"/>
      <c r="D166" s="574"/>
      <c r="E166" s="574"/>
      <c r="F166" s="574"/>
      <c r="G166" s="574"/>
      <c r="H166" s="574"/>
      <c r="I166" s="574"/>
      <c r="J166" s="30"/>
      <c r="K166" s="30"/>
      <c r="L166" s="30"/>
      <c r="M166" s="30"/>
      <c r="N166" s="30"/>
      <c r="O166" s="28"/>
      <c r="P166" s="37"/>
    </row>
    <row r="167" spans="2:16" ht="9.9499999999999993" customHeight="1" x14ac:dyDescent="0.2">
      <c r="B167" s="40"/>
      <c r="C167" s="28"/>
      <c r="D167" s="28"/>
      <c r="E167" s="28"/>
      <c r="F167" s="30"/>
      <c r="G167" s="30"/>
      <c r="H167" s="30"/>
      <c r="I167" s="30"/>
      <c r="J167" s="30"/>
      <c r="K167" s="30"/>
      <c r="L167" s="30"/>
      <c r="M167" s="30"/>
      <c r="N167" s="30"/>
      <c r="O167" s="28"/>
      <c r="P167" s="37"/>
    </row>
    <row r="168" spans="2:16" ht="14.25" customHeight="1" x14ac:dyDescent="0.2">
      <c r="B168" s="563"/>
      <c r="C168" s="564"/>
      <c r="D168" s="564"/>
      <c r="E168" s="564"/>
      <c r="F168" s="564"/>
      <c r="G168" s="28"/>
      <c r="H168" s="565"/>
      <c r="I168" s="565"/>
      <c r="J168" s="565"/>
      <c r="K168" s="28"/>
      <c r="L168" s="565"/>
      <c r="M168" s="565"/>
      <c r="N168" s="565"/>
      <c r="O168" s="565"/>
      <c r="P168" s="37"/>
    </row>
    <row r="169" spans="2:16" ht="14.25" customHeight="1" x14ac:dyDescent="0.2">
      <c r="B169" s="571" t="s">
        <v>61</v>
      </c>
      <c r="C169" s="572"/>
      <c r="D169" s="572"/>
      <c r="E169" s="572"/>
      <c r="F169" s="572"/>
      <c r="G169" s="49"/>
      <c r="H169" s="570" t="s">
        <v>63</v>
      </c>
      <c r="I169" s="570"/>
      <c r="J169" s="570"/>
      <c r="K169" s="49"/>
      <c r="L169" s="570" t="s">
        <v>62</v>
      </c>
      <c r="M169" s="570"/>
      <c r="N169" s="570"/>
      <c r="O169" s="570"/>
      <c r="P169" s="38"/>
    </row>
    <row r="170" spans="2:16" ht="5.0999999999999996" customHeight="1" x14ac:dyDescent="0.2">
      <c r="B170" s="50"/>
      <c r="C170" s="51"/>
      <c r="D170" s="51"/>
      <c r="E170" s="51"/>
      <c r="F170" s="51"/>
      <c r="G170" s="52"/>
      <c r="H170" s="51"/>
      <c r="I170" s="51"/>
      <c r="J170" s="51"/>
      <c r="K170" s="52"/>
      <c r="L170" s="51"/>
      <c r="M170" s="51"/>
      <c r="N170" s="51"/>
      <c r="O170" s="51"/>
      <c r="P170" s="48"/>
    </row>
    <row r="171" spans="2:16" x14ac:dyDescent="0.2">
      <c r="B171" s="573" t="s">
        <v>109</v>
      </c>
      <c r="C171" s="574"/>
      <c r="D171" s="574"/>
      <c r="E171" s="574"/>
      <c r="F171" s="574"/>
      <c r="G171" s="574"/>
      <c r="H171" s="574"/>
      <c r="I171" s="574"/>
      <c r="J171" s="30"/>
      <c r="K171" s="30"/>
      <c r="L171" s="30"/>
      <c r="M171" s="30"/>
      <c r="N171" s="30"/>
      <c r="O171" s="28"/>
      <c r="P171" s="37"/>
    </row>
    <row r="172" spans="2:16" ht="9.9499999999999993" customHeight="1" x14ac:dyDescent="0.2">
      <c r="B172" s="40"/>
      <c r="C172" s="28"/>
      <c r="D172" s="28"/>
      <c r="E172" s="28"/>
      <c r="F172" s="30"/>
      <c r="G172" s="30"/>
      <c r="H172" s="30"/>
      <c r="I172" s="30"/>
      <c r="J172" s="30"/>
      <c r="K172" s="30"/>
      <c r="L172" s="30"/>
      <c r="M172" s="30"/>
      <c r="N172" s="30"/>
      <c r="O172" s="28"/>
      <c r="P172" s="37"/>
    </row>
    <row r="173" spans="2:16" ht="14.25" customHeight="1" x14ac:dyDescent="0.2">
      <c r="B173" s="563"/>
      <c r="C173" s="564"/>
      <c r="D173" s="564"/>
      <c r="E173" s="564"/>
      <c r="F173" s="564"/>
      <c r="G173" s="28"/>
      <c r="H173" s="565"/>
      <c r="I173" s="565"/>
      <c r="J173" s="565"/>
      <c r="K173" s="28"/>
      <c r="L173" s="565"/>
      <c r="M173" s="565"/>
      <c r="N173" s="565"/>
      <c r="O173" s="565"/>
      <c r="P173" s="37"/>
    </row>
    <row r="174" spans="2:16" ht="14.25" customHeight="1" x14ac:dyDescent="0.2">
      <c r="B174" s="571" t="s">
        <v>61</v>
      </c>
      <c r="C174" s="572"/>
      <c r="D174" s="572"/>
      <c r="E174" s="572"/>
      <c r="F174" s="572"/>
      <c r="G174" s="49"/>
      <c r="H174" s="570" t="s">
        <v>63</v>
      </c>
      <c r="I174" s="570"/>
      <c r="J174" s="570"/>
      <c r="K174" s="49"/>
      <c r="L174" s="570" t="s">
        <v>62</v>
      </c>
      <c r="M174" s="570"/>
      <c r="N174" s="570"/>
      <c r="O174" s="570"/>
      <c r="P174" s="38"/>
    </row>
    <row r="175" spans="2:16" ht="5.0999999999999996" customHeight="1" x14ac:dyDescent="0.2">
      <c r="B175" s="50"/>
      <c r="C175" s="51"/>
      <c r="D175" s="51"/>
      <c r="E175" s="51"/>
      <c r="F175" s="51"/>
      <c r="G175" s="52"/>
      <c r="H175" s="51"/>
      <c r="I175" s="51"/>
      <c r="J175" s="51"/>
      <c r="K175" s="52"/>
      <c r="L175" s="51"/>
      <c r="M175" s="51"/>
      <c r="N175" s="51"/>
      <c r="O175" s="51"/>
      <c r="P175" s="48"/>
    </row>
    <row r="176" spans="2:16" x14ac:dyDescent="0.2">
      <c r="B176" s="34" t="s">
        <v>111</v>
      </c>
      <c r="C176" s="216"/>
      <c r="D176" s="216"/>
      <c r="E176" s="216"/>
      <c r="F176" s="28"/>
      <c r="G176" s="28"/>
      <c r="H176" s="28"/>
      <c r="I176" s="28"/>
      <c r="J176" s="27"/>
      <c r="K176" s="27"/>
      <c r="L176" s="27"/>
      <c r="M176" s="27"/>
      <c r="N176" s="28"/>
      <c r="O176" s="28"/>
      <c r="P176" s="37"/>
    </row>
    <row r="177" spans="2:16" x14ac:dyDescent="0.2">
      <c r="B177" s="40"/>
      <c r="C177" s="28"/>
      <c r="D177" s="28"/>
      <c r="E177" s="28"/>
      <c r="F177" s="30"/>
      <c r="G177" s="30"/>
      <c r="H177" s="30"/>
      <c r="I177" s="30"/>
      <c r="J177" s="30"/>
      <c r="K177" s="30"/>
      <c r="L177" s="30"/>
      <c r="M177" s="30"/>
      <c r="N177" s="30"/>
      <c r="O177" s="28"/>
      <c r="P177" s="37"/>
    </row>
    <row r="178" spans="2:16" x14ac:dyDescent="0.2">
      <c r="B178" s="563"/>
      <c r="C178" s="564"/>
      <c r="D178" s="564"/>
      <c r="E178" s="564"/>
      <c r="F178" s="564"/>
      <c r="G178" s="28"/>
      <c r="H178" s="565"/>
      <c r="I178" s="565"/>
      <c r="J178" s="565"/>
      <c r="K178" s="28"/>
      <c r="L178" s="566"/>
      <c r="M178" s="566"/>
      <c r="N178" s="566"/>
      <c r="O178" s="566"/>
      <c r="P178" s="37"/>
    </row>
    <row r="179" spans="2:16" x14ac:dyDescent="0.2">
      <c r="B179" s="567" t="s">
        <v>61</v>
      </c>
      <c r="C179" s="568"/>
      <c r="D179" s="568"/>
      <c r="E179" s="568"/>
      <c r="F179" s="568"/>
      <c r="G179" s="45"/>
      <c r="H179" s="569" t="s">
        <v>63</v>
      </c>
      <c r="I179" s="569"/>
      <c r="J179" s="569"/>
      <c r="K179" s="45"/>
      <c r="L179" s="568"/>
      <c r="M179" s="568"/>
      <c r="N179" s="568"/>
      <c r="O179" s="568"/>
      <c r="P179" s="37"/>
    </row>
    <row r="180" spans="2:16" x14ac:dyDescent="0.2">
      <c r="B180" s="563"/>
      <c r="C180" s="564"/>
      <c r="D180" s="564"/>
      <c r="E180" s="564"/>
      <c r="F180" s="564"/>
      <c r="G180" s="28"/>
      <c r="H180" s="565"/>
      <c r="I180" s="565"/>
      <c r="J180" s="565"/>
      <c r="K180" s="28"/>
      <c r="L180" s="566"/>
      <c r="M180" s="566"/>
      <c r="N180" s="566"/>
      <c r="O180" s="566"/>
      <c r="P180" s="37"/>
    </row>
    <row r="181" spans="2:16" x14ac:dyDescent="0.2">
      <c r="B181" s="571" t="s">
        <v>61</v>
      </c>
      <c r="C181" s="572"/>
      <c r="D181" s="572"/>
      <c r="E181" s="572"/>
      <c r="F181" s="572"/>
      <c r="G181" s="49"/>
      <c r="H181" s="570" t="s">
        <v>63</v>
      </c>
      <c r="I181" s="570"/>
      <c r="J181" s="570"/>
      <c r="K181" s="49"/>
      <c r="L181" s="572"/>
      <c r="M181" s="572"/>
      <c r="N181" s="572"/>
      <c r="O181" s="572"/>
      <c r="P181" s="38"/>
    </row>
    <row r="182" spans="2:16" x14ac:dyDescent="0.2">
      <c r="B182" s="40"/>
      <c r="C182" s="28"/>
      <c r="D182" s="28"/>
      <c r="E182" s="28"/>
      <c r="F182" s="28"/>
      <c r="G182" s="28"/>
      <c r="H182" s="28"/>
      <c r="I182" s="28"/>
      <c r="J182" s="28"/>
      <c r="K182" s="28"/>
      <c r="L182" s="28"/>
      <c r="M182" s="28"/>
      <c r="N182" s="28"/>
      <c r="O182" s="28"/>
      <c r="P182" s="37"/>
    </row>
    <row r="183" spans="2:16" x14ac:dyDescent="0.2">
      <c r="B183" s="560" t="s">
        <v>92</v>
      </c>
      <c r="C183" s="561"/>
      <c r="D183" s="561"/>
      <c r="E183" s="561"/>
      <c r="F183" s="561"/>
      <c r="G183" s="561"/>
      <c r="H183" s="561"/>
      <c r="I183" s="561"/>
      <c r="J183" s="561"/>
      <c r="K183" s="561"/>
      <c r="L183" s="561"/>
      <c r="M183" s="561"/>
      <c r="N183" s="561"/>
      <c r="O183" s="561"/>
      <c r="P183" s="562"/>
    </row>
    <row r="184" spans="2:16" x14ac:dyDescent="0.2">
      <c r="B184" s="35"/>
      <c r="C184" s="36"/>
      <c r="D184" s="36"/>
      <c r="E184" s="36"/>
      <c r="F184" s="36"/>
      <c r="G184" s="36"/>
      <c r="H184" s="36"/>
      <c r="I184" s="36"/>
      <c r="J184" s="36"/>
      <c r="K184" s="36"/>
      <c r="L184" s="36"/>
      <c r="M184" s="36"/>
      <c r="N184" s="36"/>
      <c r="O184" s="36"/>
      <c r="P184" s="38"/>
    </row>
  </sheetData>
  <mergeCells count="199">
    <mergeCell ref="H22:P24"/>
    <mergeCell ref="B33:P33"/>
    <mergeCell ref="B34:P34"/>
    <mergeCell ref="B35:P35"/>
    <mergeCell ref="B36:P36"/>
    <mergeCell ref="B159:F159"/>
    <mergeCell ref="B158:F158"/>
    <mergeCell ref="F108:N108"/>
    <mergeCell ref="B141:P142"/>
    <mergeCell ref="B109:E109"/>
    <mergeCell ref="B110:E110"/>
    <mergeCell ref="B111:E111"/>
    <mergeCell ref="B112:E112"/>
    <mergeCell ref="B113:E113"/>
    <mergeCell ref="B78:E78"/>
    <mergeCell ref="B74:E74"/>
    <mergeCell ref="B76:E76"/>
    <mergeCell ref="B151:P151"/>
    <mergeCell ref="B123:E123"/>
    <mergeCell ref="B122:E122"/>
    <mergeCell ref="B124:E124"/>
    <mergeCell ref="B155:I155"/>
    <mergeCell ref="B156:I156"/>
    <mergeCell ref="B125:E125"/>
    <mergeCell ref="B163:F163"/>
    <mergeCell ref="H163:J163"/>
    <mergeCell ref="L163:O163"/>
    <mergeCell ref="B164:F164"/>
    <mergeCell ref="H164:J164"/>
    <mergeCell ref="L164:O164"/>
    <mergeCell ref="B173:F173"/>
    <mergeCell ref="H173:J173"/>
    <mergeCell ref="B166:I166"/>
    <mergeCell ref="B168:F168"/>
    <mergeCell ref="H168:J168"/>
    <mergeCell ref="L168:O168"/>
    <mergeCell ref="H169:J169"/>
    <mergeCell ref="L169:O169"/>
    <mergeCell ref="B1:O1"/>
    <mergeCell ref="B91:E91"/>
    <mergeCell ref="B93:E93"/>
    <mergeCell ref="B94:E94"/>
    <mergeCell ref="B96:E96"/>
    <mergeCell ref="B97:E97"/>
    <mergeCell ref="B98:E98"/>
    <mergeCell ref="B99:E99"/>
    <mergeCell ref="B92:E92"/>
    <mergeCell ref="B2:P2"/>
    <mergeCell ref="B44:E44"/>
    <mergeCell ref="B45:E45"/>
    <mergeCell ref="B46:E46"/>
    <mergeCell ref="B47:E47"/>
    <mergeCell ref="B89:E89"/>
    <mergeCell ref="D16:E16"/>
    <mergeCell ref="L4:O4"/>
    <mergeCell ref="L6:O6"/>
    <mergeCell ref="B6:C6"/>
    <mergeCell ref="B7:C7"/>
    <mergeCell ref="B9:C9"/>
    <mergeCell ref="B10:C10"/>
    <mergeCell ref="L7:O7"/>
    <mergeCell ref="L8:O8"/>
    <mergeCell ref="B90:E90"/>
    <mergeCell ref="B116:E116"/>
    <mergeCell ref="B114:E114"/>
    <mergeCell ref="B115:E115"/>
    <mergeCell ref="B51:E51"/>
    <mergeCell ref="B52:E52"/>
    <mergeCell ref="B53:E53"/>
    <mergeCell ref="L14:P14"/>
    <mergeCell ref="M16:O16"/>
    <mergeCell ref="B43:E43"/>
    <mergeCell ref="B62:E62"/>
    <mergeCell ref="B63:E63"/>
    <mergeCell ref="B37:E37"/>
    <mergeCell ref="B39:E39"/>
    <mergeCell ref="B40:E40"/>
    <mergeCell ref="B42:E42"/>
    <mergeCell ref="B41:E41"/>
    <mergeCell ref="B56:E56"/>
    <mergeCell ref="B57:E57"/>
    <mergeCell ref="B58:E58"/>
    <mergeCell ref="B59:E59"/>
    <mergeCell ref="B60:E60"/>
    <mergeCell ref="D22:E22"/>
    <mergeCell ref="B54:E54"/>
    <mergeCell ref="B120:E120"/>
    <mergeCell ref="B119:E119"/>
    <mergeCell ref="B118:E118"/>
    <mergeCell ref="B117:E117"/>
    <mergeCell ref="B100:E100"/>
    <mergeCell ref="B101:E101"/>
    <mergeCell ref="B103:E103"/>
    <mergeCell ref="B104:E104"/>
    <mergeCell ref="B105:E105"/>
    <mergeCell ref="B106:E106"/>
    <mergeCell ref="B107:E107"/>
    <mergeCell ref="B183:P183"/>
    <mergeCell ref="B178:F178"/>
    <mergeCell ref="H178:J178"/>
    <mergeCell ref="L178:O178"/>
    <mergeCell ref="B179:F179"/>
    <mergeCell ref="H179:J179"/>
    <mergeCell ref="L179:O179"/>
    <mergeCell ref="B180:F180"/>
    <mergeCell ref="L158:O158"/>
    <mergeCell ref="L159:O159"/>
    <mergeCell ref="H159:J159"/>
    <mergeCell ref="H180:J180"/>
    <mergeCell ref="L180:O180"/>
    <mergeCell ref="B181:F181"/>
    <mergeCell ref="H181:J181"/>
    <mergeCell ref="L181:O181"/>
    <mergeCell ref="B171:I171"/>
    <mergeCell ref="H158:J158"/>
    <mergeCell ref="B169:F169"/>
    <mergeCell ref="L173:O173"/>
    <mergeCell ref="B174:F174"/>
    <mergeCell ref="H174:J174"/>
    <mergeCell ref="L174:O174"/>
    <mergeCell ref="B161:I161"/>
    <mergeCell ref="F133:G133"/>
    <mergeCell ref="F134:G134"/>
    <mergeCell ref="F135:G135"/>
    <mergeCell ref="F136:G136"/>
    <mergeCell ref="F137:G137"/>
    <mergeCell ref="B128:E128"/>
    <mergeCell ref="B129:E129"/>
    <mergeCell ref="B130:E130"/>
    <mergeCell ref="B131:E131"/>
    <mergeCell ref="B132:E132"/>
    <mergeCell ref="B133:E133"/>
    <mergeCell ref="B134:E134"/>
    <mergeCell ref="B135:E135"/>
    <mergeCell ref="B136:E136"/>
    <mergeCell ref="B137:E137"/>
    <mergeCell ref="F131:G131"/>
    <mergeCell ref="F132:G132"/>
    <mergeCell ref="F127:G127"/>
    <mergeCell ref="F128:G128"/>
    <mergeCell ref="F129:G129"/>
    <mergeCell ref="F130:G130"/>
    <mergeCell ref="B4:G4"/>
    <mergeCell ref="B86:E86"/>
    <mergeCell ref="B66:E66"/>
    <mergeCell ref="B67:E67"/>
    <mergeCell ref="B68:E68"/>
    <mergeCell ref="B69:E69"/>
    <mergeCell ref="B70:E70"/>
    <mergeCell ref="B82:E82"/>
    <mergeCell ref="B83:E83"/>
    <mergeCell ref="B84:E84"/>
    <mergeCell ref="B85:E85"/>
    <mergeCell ref="B29:P29"/>
    <mergeCell ref="B48:E48"/>
    <mergeCell ref="B49:E49"/>
    <mergeCell ref="B32:P32"/>
    <mergeCell ref="H4:K4"/>
    <mergeCell ref="H10:J11"/>
    <mergeCell ref="K10:K11"/>
    <mergeCell ref="K12:K13"/>
    <mergeCell ref="B8:C8"/>
    <mergeCell ref="E6:F6"/>
    <mergeCell ref="E7:F7"/>
    <mergeCell ref="D11:G11"/>
    <mergeCell ref="D17:E17"/>
    <mergeCell ref="D18:E18"/>
    <mergeCell ref="D19:E19"/>
    <mergeCell ref="D20:E20"/>
    <mergeCell ref="D21:E21"/>
    <mergeCell ref="B14:G14"/>
    <mergeCell ref="D10:G10"/>
    <mergeCell ref="B11:C11"/>
    <mergeCell ref="B12:C12"/>
    <mergeCell ref="D12:G12"/>
    <mergeCell ref="L20:P20"/>
    <mergeCell ref="H18:J18"/>
    <mergeCell ref="D8:G8"/>
    <mergeCell ref="B75:E75"/>
    <mergeCell ref="B77:E77"/>
    <mergeCell ref="B50:E50"/>
    <mergeCell ref="B31:P31"/>
    <mergeCell ref="B26:P26"/>
    <mergeCell ref="B27:P27"/>
    <mergeCell ref="M21:O21"/>
    <mergeCell ref="H14:K14"/>
    <mergeCell ref="H16:J16"/>
    <mergeCell ref="H17:J17"/>
    <mergeCell ref="M17:O17"/>
    <mergeCell ref="M18:O18"/>
    <mergeCell ref="M19:O19"/>
    <mergeCell ref="L9:O9"/>
    <mergeCell ref="L11:O12"/>
    <mergeCell ref="P11:P12"/>
    <mergeCell ref="B61:E61"/>
    <mergeCell ref="B55:E55"/>
    <mergeCell ref="B30:P30"/>
    <mergeCell ref="D23:E23"/>
    <mergeCell ref="D24:E24"/>
  </mergeCells>
  <conditionalFormatting sqref="M18:O18">
    <cfRule type="cellIs" dxfId="14" priority="2" operator="equal">
      <formula>"PDF Attachment I - History &amp; Projections"</formula>
    </cfRule>
  </conditionalFormatting>
  <conditionalFormatting sqref="M18:O19">
    <cfRule type="cellIs" dxfId="13" priority="1" operator="equal">
      <formula>"PDF Attachement II - User Subsidies"</formula>
    </cfRule>
  </conditionalFormatting>
  <dataValidations count="8">
    <dataValidation type="decimal" errorStyle="warning" operator="greaterThan" allowBlank="1" showInputMessage="1" showErrorMessage="1" errorTitle="Equipment % of Use" error="Equipment cannot be used more than 100%. Please adjust equipment to be lower." sqref="N129:N137">
      <formula1>1</formula1>
    </dataValidation>
    <dataValidation errorStyle="information" allowBlank="1" showInputMessage="1" showErrorMessage="1" promptTitle="Recharge Organization" prompt="Please list the FIS organization that is or will be used for this recharge operation." sqref="G7"/>
    <dataValidation allowBlank="1" showInputMessage="1" showErrorMessage="1" promptTitle="FIS Organization" prompt="Input the FIS organization number for the overseeing college, school, department, or unit of this recharge operation. Examples include 3-CHEM, 3-BIOS, 3-CLAS, etc." sqref="D7"/>
    <dataValidation allowBlank="1" showInputMessage="1" showErrorMessage="1" promptTitle="Effective Date" prompt="When does this request need to be fully approved? We will try our best to meet this deadline." sqref="D6"/>
    <dataValidation allowBlank="1" showInputMessage="1" showErrorMessage="1" promptTitle="Recharge Operation Name" prompt="What is the name or title of the recharge operation? This will be used as the name for the unique fund and object code. Please ensure it accurately reflects the recharge operation." sqref="D10:G10"/>
    <dataValidation allowBlank="1" showInputMessage="1" showErrorMessage="1" promptTitle="Recharge Fund" prompt="This is the fund established by General Accounting for this recharge operation. If this is a new recharge operation, please leave this blank." sqref="P7"/>
    <dataValidation allowBlank="1" showInputMessage="1" showErrorMessage="1" promptTitle="Recharge Object Code" prompt="This is the unique object code established by General Accounting for this recharge operation. If this is a new recharge operation, please leave this blank." sqref="P8"/>
    <dataValidation type="list" allowBlank="1" showInputMessage="1" showErrorMessage="1" sqref="G6">
      <formula1>"2018,2019,2020,2021"</formula1>
    </dataValidation>
  </dataValidations>
  <printOptions horizontalCentered="1"/>
  <pageMargins left="0.25" right="0.25" top="0.75" bottom="0.75" header="0.3" footer="0.3"/>
  <pageSetup scale="53" fitToHeight="0" orientation="portrait" horizontalDpi="300" verticalDpi="300" r:id="rId1"/>
  <headerFooter alignWithMargins="0"/>
  <ignoredErrors>
    <ignoredError sqref="P43" formula="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'Supplemental Data'!$G$2:$G$7</xm:f>
          </x14:formula1>
          <xm:sqref>D11:G11</xm:sqref>
        </x14:dataValidation>
        <x14:dataValidation type="list" allowBlank="1" showInputMessage="1" showErrorMessage="1">
          <x14:formula1>
            <xm:f>'Supplemental Data'!$E$2:$E$4</xm:f>
          </x14:formula1>
          <xm:sqref>K6:K11 K16:K18</xm:sqref>
        </x14:dataValidation>
        <x14:dataValidation type="list" allowBlank="1" showInputMessage="1" showErrorMessage="1">
          <x14:formula1>
            <xm:f>'Supplemental Data'!$I$2:$I$4</xm:f>
          </x14:formula1>
          <xm:sqref>P11:P12</xm:sqref>
        </x14:dataValidation>
        <x14:dataValidation type="list" allowBlank="1" showInputMessage="1" showErrorMessage="1">
          <x14:formula1>
            <xm:f>'Supplemental Data'!$A$27:$A$38</xm:f>
          </x14:formula1>
          <xm:sqref>D8:G8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V164"/>
  <sheetViews>
    <sheetView showGridLines="0" tabSelected="1" zoomScaleNormal="100" workbookViewId="0">
      <pane ySplit="5" topLeftCell="A6" activePane="bottomLeft" state="frozen"/>
      <selection pane="bottomLeft" activeCell="J108" sqref="J108"/>
    </sheetView>
  </sheetViews>
  <sheetFormatPr defaultRowHeight="12.75" outlineLevelRow="1" outlineLevelCol="1" x14ac:dyDescent="0.2"/>
  <cols>
    <col min="1" max="1" width="2.7109375" style="1" customWidth="1"/>
    <col min="2" max="2" width="21" style="1" customWidth="1"/>
    <col min="3" max="5" width="10.7109375" style="1" customWidth="1" outlineLevel="1"/>
    <col min="6" max="6" width="11.42578125" style="1" customWidth="1" outlineLevel="1"/>
    <col min="7" max="7" width="9.85546875" style="1" customWidth="1" outlineLevel="1"/>
    <col min="8" max="8" width="11.7109375" style="1" customWidth="1" outlineLevel="1"/>
    <col min="9" max="9" width="11.7109375" style="1" bestFit="1" customWidth="1"/>
    <col min="10" max="18" width="11.7109375" style="1" customWidth="1"/>
    <col min="19" max="19" width="11.5703125" style="146" customWidth="1"/>
    <col min="20" max="20" width="2.7109375" style="1" customWidth="1"/>
    <col min="21" max="16384" width="9.140625" style="1"/>
  </cols>
  <sheetData>
    <row r="1" spans="2:21" ht="9.9499999999999993" customHeight="1" thickBot="1" x14ac:dyDescent="0.25"/>
    <row r="2" spans="2:21" ht="15.75" thickBot="1" x14ac:dyDescent="0.25">
      <c r="B2" s="661" t="s">
        <v>11</v>
      </c>
      <c r="C2" s="662"/>
      <c r="D2" s="662"/>
      <c r="E2" s="662"/>
      <c r="F2" s="662"/>
      <c r="G2" s="662"/>
      <c r="H2" s="662"/>
      <c r="I2" s="662"/>
      <c r="J2" s="662"/>
      <c r="K2" s="662"/>
      <c r="L2" s="662"/>
      <c r="M2" s="662"/>
      <c r="N2" s="662"/>
      <c r="O2" s="662"/>
      <c r="P2" s="662"/>
      <c r="Q2" s="662"/>
      <c r="R2" s="662"/>
      <c r="S2" s="663"/>
    </row>
    <row r="3" spans="2:21" ht="20.25" x14ac:dyDescent="0.3">
      <c r="B3" s="670" t="s">
        <v>1431</v>
      </c>
      <c r="C3" s="670"/>
      <c r="D3" s="670"/>
      <c r="E3" s="670"/>
      <c r="F3" s="670"/>
      <c r="G3" s="670"/>
      <c r="H3" s="670"/>
      <c r="I3" s="253" t="s">
        <v>1580</v>
      </c>
      <c r="J3" s="253" t="s">
        <v>1581</v>
      </c>
      <c r="K3" s="253" t="s">
        <v>1582</v>
      </c>
      <c r="L3" s="253" t="s">
        <v>1583</v>
      </c>
      <c r="M3" s="253" t="s">
        <v>1584</v>
      </c>
      <c r="N3" s="253" t="s">
        <v>1585</v>
      </c>
      <c r="O3" s="253" t="s">
        <v>1586</v>
      </c>
      <c r="P3" s="253" t="s">
        <v>1587</v>
      </c>
      <c r="Q3" s="253" t="s">
        <v>1588</v>
      </c>
      <c r="R3" s="253" t="s">
        <v>1589</v>
      </c>
      <c r="S3" s="671" t="s">
        <v>50</v>
      </c>
      <c r="U3" s="2"/>
    </row>
    <row r="4" spans="2:21" ht="13.5" customHeight="1" x14ac:dyDescent="0.3">
      <c r="B4" s="670" t="s">
        <v>1430</v>
      </c>
      <c r="C4" s="670"/>
      <c r="D4" s="670"/>
      <c r="E4" s="670"/>
      <c r="F4" s="670"/>
      <c r="G4" s="670"/>
      <c r="H4" s="670"/>
      <c r="I4" s="367"/>
      <c r="J4" s="367"/>
      <c r="K4" s="367"/>
      <c r="L4" s="367"/>
      <c r="M4" s="367"/>
      <c r="N4" s="367"/>
      <c r="O4" s="367"/>
      <c r="P4" s="367"/>
      <c r="Q4" s="367"/>
      <c r="R4" s="368"/>
      <c r="S4" s="672"/>
      <c r="U4" s="2"/>
    </row>
    <row r="5" spans="2:21" s="211" customFormat="1" ht="12" thickBot="1" x14ac:dyDescent="0.25">
      <c r="B5" s="670" t="s">
        <v>1559</v>
      </c>
      <c r="C5" s="670"/>
      <c r="D5" s="670"/>
      <c r="E5" s="670"/>
      <c r="F5" s="670"/>
      <c r="G5" s="670"/>
      <c r="H5" s="670"/>
      <c r="I5" s="210"/>
      <c r="J5" s="210"/>
      <c r="K5" s="210"/>
      <c r="L5" s="210"/>
      <c r="M5" s="210"/>
      <c r="N5" s="210"/>
      <c r="O5" s="210"/>
      <c r="P5" s="210"/>
      <c r="Q5" s="210"/>
      <c r="R5" s="210"/>
      <c r="S5" s="673"/>
      <c r="U5" s="212"/>
    </row>
    <row r="6" spans="2:21" s="39" customFormat="1" ht="5.0999999999999996" customHeight="1" x14ac:dyDescent="0.3">
      <c r="B6" s="77"/>
      <c r="C6" s="77"/>
      <c r="D6" s="77"/>
      <c r="E6" s="77"/>
      <c r="F6" s="77"/>
      <c r="G6" s="77"/>
      <c r="H6" s="77"/>
      <c r="I6" s="162"/>
      <c r="J6" s="162"/>
      <c r="K6" s="162"/>
      <c r="L6" s="162"/>
      <c r="M6" s="162"/>
      <c r="N6" s="162"/>
      <c r="O6" s="162"/>
      <c r="P6" s="162"/>
      <c r="Q6" s="162"/>
      <c r="R6" s="162"/>
      <c r="S6" s="162"/>
      <c r="U6" s="78"/>
    </row>
    <row r="7" spans="2:21" ht="12" customHeight="1" thickBot="1" x14ac:dyDescent="0.35">
      <c r="B7" s="83" t="s">
        <v>1364</v>
      </c>
      <c r="C7" s="126"/>
      <c r="D7" s="126"/>
      <c r="E7" s="126"/>
      <c r="F7" s="126"/>
      <c r="G7" s="126"/>
      <c r="H7" s="127"/>
      <c r="I7" s="178" t="s">
        <v>1369</v>
      </c>
      <c r="J7" s="178" t="s">
        <v>1369</v>
      </c>
      <c r="K7" s="178" t="s">
        <v>1369</v>
      </c>
      <c r="L7" s="178" t="s">
        <v>1369</v>
      </c>
      <c r="M7" s="178" t="s">
        <v>1369</v>
      </c>
      <c r="N7" s="178" t="s">
        <v>1369</v>
      </c>
      <c r="O7" s="178" t="s">
        <v>1369</v>
      </c>
      <c r="P7" s="178" t="s">
        <v>1369</v>
      </c>
      <c r="Q7" s="178" t="s">
        <v>1369</v>
      </c>
      <c r="R7" s="178" t="s">
        <v>1369</v>
      </c>
      <c r="S7" s="82" t="s">
        <v>1369</v>
      </c>
      <c r="U7" s="2"/>
    </row>
    <row r="8" spans="2:21" ht="12" customHeight="1" thickBot="1" x14ac:dyDescent="0.35">
      <c r="B8" s="133" t="s">
        <v>1452</v>
      </c>
      <c r="C8" s="131"/>
      <c r="D8" s="131"/>
      <c r="E8" s="131"/>
      <c r="F8" s="131"/>
      <c r="G8" s="131"/>
      <c r="H8" s="131"/>
      <c r="I8" s="424"/>
      <c r="J8" s="425"/>
      <c r="K8" s="425"/>
      <c r="L8" s="425"/>
      <c r="M8" s="425"/>
      <c r="N8" s="425"/>
      <c r="O8" s="425"/>
      <c r="P8" s="425"/>
      <c r="Q8" s="425"/>
      <c r="R8" s="426"/>
      <c r="S8" s="402">
        <f>SUM(I8:R8)</f>
        <v>0</v>
      </c>
      <c r="U8" s="2"/>
    </row>
    <row r="9" spans="2:21" s="39" customFormat="1" ht="5.0999999999999996" customHeight="1" x14ac:dyDescent="0.3">
      <c r="B9" s="77"/>
      <c r="C9" s="77"/>
      <c r="D9" s="77"/>
      <c r="E9" s="77"/>
      <c r="F9" s="77"/>
      <c r="G9" s="77"/>
      <c r="H9" s="77"/>
      <c r="I9" s="162"/>
      <c r="J9" s="162"/>
      <c r="K9" s="162"/>
      <c r="L9" s="162"/>
      <c r="M9" s="162"/>
      <c r="N9" s="162"/>
      <c r="O9" s="162"/>
      <c r="P9" s="162"/>
      <c r="Q9" s="162"/>
      <c r="R9" s="162"/>
      <c r="S9" s="162"/>
      <c r="U9" s="78"/>
    </row>
    <row r="10" spans="2:21" s="14" customFormat="1" ht="12" x14ac:dyDescent="0.25">
      <c r="B10" s="134" t="s">
        <v>13</v>
      </c>
      <c r="C10" s="135"/>
      <c r="D10" s="135"/>
      <c r="E10" s="135"/>
      <c r="F10" s="135"/>
      <c r="G10" s="135"/>
      <c r="H10" s="135"/>
      <c r="I10" s="181"/>
      <c r="J10" s="181"/>
      <c r="K10" s="181"/>
      <c r="L10" s="181"/>
      <c r="M10" s="181"/>
      <c r="N10" s="181"/>
      <c r="O10" s="181"/>
      <c r="P10" s="181"/>
      <c r="Q10" s="181"/>
      <c r="R10" s="181"/>
      <c r="S10" s="182"/>
    </row>
    <row r="11" spans="2:21" s="3" customFormat="1" ht="33.75" customHeight="1" outlineLevel="1" thickBot="1" x14ac:dyDescent="0.3">
      <c r="B11" s="138" t="s">
        <v>150</v>
      </c>
      <c r="C11" s="139" t="s">
        <v>0</v>
      </c>
      <c r="D11" s="139" t="s">
        <v>14</v>
      </c>
      <c r="E11" s="139" t="s">
        <v>134</v>
      </c>
      <c r="F11" s="664" t="s">
        <v>138</v>
      </c>
      <c r="G11" s="665"/>
      <c r="H11" s="140" t="s">
        <v>137</v>
      </c>
      <c r="I11" s="141" t="s">
        <v>124</v>
      </c>
      <c r="J11" s="141" t="s">
        <v>125</v>
      </c>
      <c r="K11" s="141" t="s">
        <v>126</v>
      </c>
      <c r="L11" s="141" t="s">
        <v>127</v>
      </c>
      <c r="M11" s="141" t="s">
        <v>128</v>
      </c>
      <c r="N11" s="141" t="s">
        <v>129</v>
      </c>
      <c r="O11" s="141" t="s">
        <v>130</v>
      </c>
      <c r="P11" s="141" t="s">
        <v>131</v>
      </c>
      <c r="Q11" s="141" t="s">
        <v>132</v>
      </c>
      <c r="R11" s="141" t="s">
        <v>133</v>
      </c>
      <c r="S11" s="148" t="s">
        <v>1578</v>
      </c>
      <c r="U11" s="4"/>
    </row>
    <row r="12" spans="2:21" s="3" customFormat="1" outlineLevel="1" x14ac:dyDescent="0.25">
      <c r="B12" s="387" t="s">
        <v>1370</v>
      </c>
      <c r="C12" s="250"/>
      <c r="D12" s="184"/>
      <c r="E12" s="184"/>
      <c r="F12" s="666"/>
      <c r="G12" s="667"/>
      <c r="H12" s="185"/>
      <c r="I12" s="334"/>
      <c r="J12" s="335"/>
      <c r="K12" s="335"/>
      <c r="L12" s="335"/>
      <c r="M12" s="335"/>
      <c r="N12" s="335"/>
      <c r="O12" s="335"/>
      <c r="P12" s="335"/>
      <c r="Q12" s="335"/>
      <c r="R12" s="336"/>
      <c r="S12" s="427">
        <f>SUM($I12:R$12)</f>
        <v>0</v>
      </c>
      <c r="U12" s="4"/>
    </row>
    <row r="13" spans="2:21" s="3" customFormat="1" outlineLevel="1" x14ac:dyDescent="0.25">
      <c r="B13" s="167" t="s">
        <v>2</v>
      </c>
      <c r="C13" s="251"/>
      <c r="D13" s="143"/>
      <c r="E13" s="143"/>
      <c r="F13" s="668"/>
      <c r="G13" s="669"/>
      <c r="H13" s="144"/>
      <c r="I13" s="337"/>
      <c r="J13" s="337"/>
      <c r="K13" s="337"/>
      <c r="L13" s="337"/>
      <c r="M13" s="337"/>
      <c r="N13" s="337"/>
      <c r="O13" s="337"/>
      <c r="P13" s="337"/>
      <c r="Q13" s="337"/>
      <c r="R13" s="338"/>
      <c r="S13" s="428">
        <f>SUM($I13:R$13)</f>
        <v>0</v>
      </c>
      <c r="U13" s="4"/>
    </row>
    <row r="14" spans="2:21" s="3" customFormat="1" outlineLevel="1" x14ac:dyDescent="0.25">
      <c r="B14" s="167" t="s">
        <v>3</v>
      </c>
      <c r="C14" s="251"/>
      <c r="D14" s="143"/>
      <c r="E14" s="143"/>
      <c r="F14" s="668"/>
      <c r="G14" s="669"/>
      <c r="H14" s="144"/>
      <c r="I14" s="337"/>
      <c r="J14" s="337"/>
      <c r="K14" s="337"/>
      <c r="L14" s="337"/>
      <c r="M14" s="337"/>
      <c r="N14" s="337"/>
      <c r="O14" s="337"/>
      <c r="P14" s="337"/>
      <c r="Q14" s="337"/>
      <c r="R14" s="338"/>
      <c r="S14" s="428">
        <f>SUM($I14:R$14)</f>
        <v>0</v>
      </c>
      <c r="U14" s="4"/>
    </row>
    <row r="15" spans="2:21" s="3" customFormat="1" outlineLevel="1" x14ac:dyDescent="0.25">
      <c r="B15" s="167" t="s">
        <v>4</v>
      </c>
      <c r="C15" s="251"/>
      <c r="D15" s="143"/>
      <c r="E15" s="143"/>
      <c r="F15" s="668"/>
      <c r="G15" s="669"/>
      <c r="H15" s="144"/>
      <c r="I15" s="337"/>
      <c r="J15" s="337"/>
      <c r="K15" s="337"/>
      <c r="L15" s="337"/>
      <c r="M15" s="337"/>
      <c r="N15" s="337"/>
      <c r="O15" s="337"/>
      <c r="P15" s="337"/>
      <c r="Q15" s="337"/>
      <c r="R15" s="338"/>
      <c r="S15" s="428">
        <f>SUM($I15:R$15)</f>
        <v>0</v>
      </c>
      <c r="U15" s="4"/>
    </row>
    <row r="16" spans="2:21" s="3" customFormat="1" outlineLevel="1" x14ac:dyDescent="0.25">
      <c r="B16" s="167" t="s">
        <v>5</v>
      </c>
      <c r="C16" s="251"/>
      <c r="D16" s="143"/>
      <c r="E16" s="143"/>
      <c r="F16" s="668"/>
      <c r="G16" s="669"/>
      <c r="H16" s="144"/>
      <c r="I16" s="337"/>
      <c r="J16" s="337"/>
      <c r="K16" s="337"/>
      <c r="L16" s="337"/>
      <c r="M16" s="337"/>
      <c r="N16" s="337"/>
      <c r="O16" s="337"/>
      <c r="P16" s="337"/>
      <c r="Q16" s="337"/>
      <c r="R16" s="338"/>
      <c r="S16" s="428">
        <f>SUM($I16:R$16)</f>
        <v>0</v>
      </c>
      <c r="U16" s="4"/>
    </row>
    <row r="17" spans="2:21" s="3" customFormat="1" outlineLevel="1" x14ac:dyDescent="0.25">
      <c r="B17" s="167" t="s">
        <v>6</v>
      </c>
      <c r="C17" s="251"/>
      <c r="D17" s="143"/>
      <c r="E17" s="143"/>
      <c r="F17" s="668"/>
      <c r="G17" s="669"/>
      <c r="H17" s="144"/>
      <c r="I17" s="337"/>
      <c r="J17" s="337"/>
      <c r="K17" s="337"/>
      <c r="L17" s="337"/>
      <c r="M17" s="337"/>
      <c r="N17" s="337"/>
      <c r="O17" s="337"/>
      <c r="P17" s="337"/>
      <c r="Q17" s="337"/>
      <c r="R17" s="338"/>
      <c r="S17" s="428">
        <f>SUM($I17:R$17)</f>
        <v>0</v>
      </c>
      <c r="U17" s="4"/>
    </row>
    <row r="18" spans="2:21" s="3" customFormat="1" outlineLevel="1" x14ac:dyDescent="0.25">
      <c r="B18" s="167" t="s">
        <v>7</v>
      </c>
      <c r="C18" s="251"/>
      <c r="D18" s="143"/>
      <c r="E18" s="143"/>
      <c r="F18" s="668"/>
      <c r="G18" s="669"/>
      <c r="H18" s="144"/>
      <c r="I18" s="337"/>
      <c r="J18" s="337"/>
      <c r="K18" s="337"/>
      <c r="L18" s="337"/>
      <c r="M18" s="337"/>
      <c r="N18" s="337"/>
      <c r="O18" s="337"/>
      <c r="P18" s="337"/>
      <c r="Q18" s="337"/>
      <c r="R18" s="338"/>
      <c r="S18" s="428">
        <f>SUM($I18:R$18)</f>
        <v>0</v>
      </c>
      <c r="U18" s="4"/>
    </row>
    <row r="19" spans="2:21" s="3" customFormat="1" outlineLevel="1" x14ac:dyDescent="0.25">
      <c r="B19" s="167" t="s">
        <v>8</v>
      </c>
      <c r="C19" s="251"/>
      <c r="D19" s="143"/>
      <c r="E19" s="143"/>
      <c r="F19" s="668"/>
      <c r="G19" s="669"/>
      <c r="H19" s="144"/>
      <c r="I19" s="337"/>
      <c r="J19" s="337"/>
      <c r="K19" s="337"/>
      <c r="L19" s="337"/>
      <c r="M19" s="337"/>
      <c r="N19" s="337"/>
      <c r="O19" s="337"/>
      <c r="P19" s="337"/>
      <c r="Q19" s="337"/>
      <c r="R19" s="338"/>
      <c r="S19" s="428">
        <f>SUM($I19:R$19)</f>
        <v>0</v>
      </c>
      <c r="U19" s="4"/>
    </row>
    <row r="20" spans="2:21" s="3" customFormat="1" outlineLevel="1" x14ac:dyDescent="0.25">
      <c r="B20" s="167" t="s">
        <v>9</v>
      </c>
      <c r="C20" s="251"/>
      <c r="D20" s="143"/>
      <c r="E20" s="143"/>
      <c r="F20" s="668"/>
      <c r="G20" s="669"/>
      <c r="H20" s="144"/>
      <c r="I20" s="337"/>
      <c r="J20" s="337"/>
      <c r="K20" s="337"/>
      <c r="L20" s="337"/>
      <c r="M20" s="337"/>
      <c r="N20" s="337"/>
      <c r="O20" s="337"/>
      <c r="P20" s="337"/>
      <c r="Q20" s="337"/>
      <c r="R20" s="338"/>
      <c r="S20" s="428">
        <f>SUM($I20:R$20)</f>
        <v>0</v>
      </c>
      <c r="U20" s="4"/>
    </row>
    <row r="21" spans="2:21" s="3" customFormat="1" ht="13.5" outlineLevel="1" thickBot="1" x14ac:dyDescent="0.3">
      <c r="B21" s="186" t="s">
        <v>10</v>
      </c>
      <c r="C21" s="252"/>
      <c r="D21" s="187"/>
      <c r="E21" s="187"/>
      <c r="F21" s="681"/>
      <c r="G21" s="682"/>
      <c r="H21" s="188"/>
      <c r="I21" s="339"/>
      <c r="J21" s="339"/>
      <c r="K21" s="339"/>
      <c r="L21" s="339"/>
      <c r="M21" s="339"/>
      <c r="N21" s="339"/>
      <c r="O21" s="339"/>
      <c r="P21" s="339"/>
      <c r="Q21" s="339"/>
      <c r="R21" s="340"/>
      <c r="S21" s="428">
        <f>SUM($I21:R$21)</f>
        <v>0</v>
      </c>
      <c r="U21" s="4"/>
    </row>
    <row r="22" spans="2:21" s="3" customFormat="1" x14ac:dyDescent="0.25">
      <c r="B22" s="183" t="s">
        <v>149</v>
      </c>
      <c r="C22" s="161"/>
      <c r="D22" s="161"/>
      <c r="E22" s="161"/>
      <c r="F22" s="161"/>
      <c r="G22" s="161"/>
      <c r="H22" s="161"/>
      <c r="I22" s="429">
        <f>SUM(I12:I21)</f>
        <v>0</v>
      </c>
      <c r="J22" s="429">
        <f t="shared" ref="J22:R22" si="0">SUM(J12:J21)</f>
        <v>0</v>
      </c>
      <c r="K22" s="429">
        <f t="shared" si="0"/>
        <v>0</v>
      </c>
      <c r="L22" s="429">
        <f t="shared" si="0"/>
        <v>0</v>
      </c>
      <c r="M22" s="429">
        <f t="shared" si="0"/>
        <v>0</v>
      </c>
      <c r="N22" s="429">
        <f t="shared" si="0"/>
        <v>0</v>
      </c>
      <c r="O22" s="429">
        <f t="shared" si="0"/>
        <v>0</v>
      </c>
      <c r="P22" s="429">
        <f t="shared" si="0"/>
        <v>0</v>
      </c>
      <c r="Q22" s="429">
        <f t="shared" si="0"/>
        <v>0</v>
      </c>
      <c r="R22" s="429">
        <f t="shared" si="0"/>
        <v>0</v>
      </c>
      <c r="S22" s="428">
        <f>SUM(S12:S21)</f>
        <v>0</v>
      </c>
      <c r="U22" s="4"/>
    </row>
    <row r="23" spans="2:21" s="75" customFormat="1" ht="5.0999999999999996" customHeight="1" x14ac:dyDescent="0.25">
      <c r="B23" s="163"/>
      <c r="C23" s="164"/>
      <c r="D23" s="164"/>
      <c r="E23" s="164"/>
      <c r="F23" s="164"/>
      <c r="G23" s="164"/>
      <c r="H23" s="164"/>
      <c r="I23" s="165"/>
      <c r="J23" s="165"/>
      <c r="K23" s="165"/>
      <c r="L23" s="165"/>
      <c r="M23" s="165"/>
      <c r="N23" s="165"/>
      <c r="O23" s="165"/>
      <c r="P23" s="165"/>
      <c r="Q23" s="165"/>
      <c r="R23" s="165"/>
      <c r="S23" s="166"/>
      <c r="U23" s="76"/>
    </row>
    <row r="24" spans="2:21" s="3" customFormat="1" x14ac:dyDescent="0.25">
      <c r="B24" s="683" t="s">
        <v>1567</v>
      </c>
      <c r="C24" s="684"/>
      <c r="D24" s="684"/>
      <c r="E24" s="684"/>
      <c r="F24" s="684"/>
      <c r="G24" s="684"/>
      <c r="H24" s="685"/>
      <c r="I24" s="145" t="s">
        <v>1568</v>
      </c>
      <c r="J24" s="145" t="s">
        <v>1569</v>
      </c>
      <c r="K24" s="145" t="s">
        <v>1570</v>
      </c>
      <c r="L24" s="145" t="s">
        <v>1571</v>
      </c>
      <c r="M24" s="145" t="s">
        <v>1572</v>
      </c>
      <c r="N24" s="145" t="s">
        <v>1573</v>
      </c>
      <c r="O24" s="145" t="s">
        <v>1574</v>
      </c>
      <c r="P24" s="145" t="s">
        <v>1575</v>
      </c>
      <c r="Q24" s="145" t="s">
        <v>1576</v>
      </c>
      <c r="R24" s="145" t="s">
        <v>1577</v>
      </c>
      <c r="S24" s="148" t="s">
        <v>93</v>
      </c>
      <c r="U24" s="4"/>
    </row>
    <row r="25" spans="2:21" s="3" customFormat="1" outlineLevel="1" x14ac:dyDescent="0.25">
      <c r="B25" s="514" t="str">
        <f>B12&amp;" Salary"</f>
        <v>Employee 1 Salary</v>
      </c>
      <c r="C25" s="650"/>
      <c r="D25" s="650"/>
      <c r="E25" s="650"/>
      <c r="F25" s="650"/>
      <c r="G25" s="650"/>
      <c r="H25" s="674"/>
      <c r="I25" s="418">
        <f>IF($E12="Hourly",($F12*2088)*I12,$F12*I12)</f>
        <v>0</v>
      </c>
      <c r="J25" s="418">
        <f>IF($E12="Hourly",($F12*2088)*J12,$F12*J12)</f>
        <v>0</v>
      </c>
      <c r="K25" s="418">
        <f t="shared" ref="K25:R25" si="1">IF($E12="Hourly",($F12*2088)*K12,$F12*K12)</f>
        <v>0</v>
      </c>
      <c r="L25" s="418">
        <f t="shared" si="1"/>
        <v>0</v>
      </c>
      <c r="M25" s="418">
        <f t="shared" si="1"/>
        <v>0</v>
      </c>
      <c r="N25" s="418">
        <f t="shared" si="1"/>
        <v>0</v>
      </c>
      <c r="O25" s="418">
        <f t="shared" si="1"/>
        <v>0</v>
      </c>
      <c r="P25" s="418">
        <f t="shared" si="1"/>
        <v>0</v>
      </c>
      <c r="Q25" s="418">
        <f t="shared" si="1"/>
        <v>0</v>
      </c>
      <c r="R25" s="418">
        <f t="shared" si="1"/>
        <v>0</v>
      </c>
      <c r="S25" s="419">
        <f>SUM($I$25:R25)</f>
        <v>0</v>
      </c>
      <c r="U25" s="4"/>
    </row>
    <row r="26" spans="2:21" s="3" customFormat="1" outlineLevel="1" x14ac:dyDescent="0.25">
      <c r="B26" s="514" t="str">
        <f>B12&amp;" Benefits"</f>
        <v>Employee 1 Benefits</v>
      </c>
      <c r="C26" s="650"/>
      <c r="D26" s="650"/>
      <c r="E26" s="650"/>
      <c r="F26" s="650"/>
      <c r="G26" s="650"/>
      <c r="H26" s="674"/>
      <c r="I26" s="418">
        <f>$H12*I25</f>
        <v>0</v>
      </c>
      <c r="J26" s="418">
        <f>$H12*J25</f>
        <v>0</v>
      </c>
      <c r="K26" s="418">
        <f t="shared" ref="K26:R26" si="2">$H12*K25</f>
        <v>0</v>
      </c>
      <c r="L26" s="418">
        <f t="shared" si="2"/>
        <v>0</v>
      </c>
      <c r="M26" s="418">
        <f t="shared" si="2"/>
        <v>0</v>
      </c>
      <c r="N26" s="418">
        <f t="shared" si="2"/>
        <v>0</v>
      </c>
      <c r="O26" s="418">
        <f t="shared" si="2"/>
        <v>0</v>
      </c>
      <c r="P26" s="418">
        <f t="shared" si="2"/>
        <v>0</v>
      </c>
      <c r="Q26" s="418">
        <f t="shared" si="2"/>
        <v>0</v>
      </c>
      <c r="R26" s="418">
        <f t="shared" si="2"/>
        <v>0</v>
      </c>
      <c r="S26" s="419">
        <f>SUM($I$26:R26)</f>
        <v>0</v>
      </c>
      <c r="U26" s="4"/>
    </row>
    <row r="27" spans="2:21" s="3" customFormat="1" outlineLevel="1" x14ac:dyDescent="0.25">
      <c r="B27" s="675" t="str">
        <f>B12&amp;" Total"</f>
        <v>Employee 1 Total</v>
      </c>
      <c r="C27" s="676"/>
      <c r="D27" s="676"/>
      <c r="E27" s="676"/>
      <c r="F27" s="676"/>
      <c r="G27" s="676"/>
      <c r="H27" s="677"/>
      <c r="I27" s="420">
        <f>SUM(I25:I26)</f>
        <v>0</v>
      </c>
      <c r="J27" s="420">
        <f t="shared" ref="J27:R27" si="3">SUM(J25:J26)</f>
        <v>0</v>
      </c>
      <c r="K27" s="420">
        <f t="shared" si="3"/>
        <v>0</v>
      </c>
      <c r="L27" s="420">
        <f t="shared" si="3"/>
        <v>0</v>
      </c>
      <c r="M27" s="420">
        <f t="shared" si="3"/>
        <v>0</v>
      </c>
      <c r="N27" s="420">
        <f t="shared" si="3"/>
        <v>0</v>
      </c>
      <c r="O27" s="420">
        <f t="shared" si="3"/>
        <v>0</v>
      </c>
      <c r="P27" s="420">
        <f t="shared" si="3"/>
        <v>0</v>
      </c>
      <c r="Q27" s="420">
        <f t="shared" si="3"/>
        <v>0</v>
      </c>
      <c r="R27" s="420">
        <f t="shared" si="3"/>
        <v>0</v>
      </c>
      <c r="S27" s="421">
        <f>SUM($I$27:R27)</f>
        <v>0</v>
      </c>
      <c r="U27" s="4"/>
    </row>
    <row r="28" spans="2:21" s="3" customFormat="1" outlineLevel="1" x14ac:dyDescent="0.25">
      <c r="B28" s="514" t="str">
        <f>B13&amp;" Salary"</f>
        <v>Employee 2 Salary</v>
      </c>
      <c r="C28" s="650"/>
      <c r="D28" s="650"/>
      <c r="E28" s="650"/>
      <c r="F28" s="650"/>
      <c r="G28" s="650"/>
      <c r="H28" s="674"/>
      <c r="I28" s="418">
        <f>IF($E13="Hourly",($F13*2088)*I13,$F13*I13)</f>
        <v>0</v>
      </c>
      <c r="J28" s="418">
        <f t="shared" ref="J28:R28" si="4">IF($E13="Hourly",($F13*2088)*J13,$F13*J13)</f>
        <v>0</v>
      </c>
      <c r="K28" s="418">
        <f t="shared" si="4"/>
        <v>0</v>
      </c>
      <c r="L28" s="418">
        <f t="shared" si="4"/>
        <v>0</v>
      </c>
      <c r="M28" s="418">
        <f t="shared" si="4"/>
        <v>0</v>
      </c>
      <c r="N28" s="418">
        <f t="shared" si="4"/>
        <v>0</v>
      </c>
      <c r="O28" s="418">
        <f t="shared" si="4"/>
        <v>0</v>
      </c>
      <c r="P28" s="418">
        <f t="shared" si="4"/>
        <v>0</v>
      </c>
      <c r="Q28" s="418">
        <f t="shared" si="4"/>
        <v>0</v>
      </c>
      <c r="R28" s="418">
        <f t="shared" si="4"/>
        <v>0</v>
      </c>
      <c r="S28" s="419">
        <f>SUM($I$28:R28)</f>
        <v>0</v>
      </c>
      <c r="U28" s="4"/>
    </row>
    <row r="29" spans="2:21" s="3" customFormat="1" outlineLevel="1" x14ac:dyDescent="0.25">
      <c r="B29" s="514" t="str">
        <f>B13&amp;" Benefits"</f>
        <v>Employee 2 Benefits</v>
      </c>
      <c r="C29" s="650"/>
      <c r="D29" s="650"/>
      <c r="E29" s="650"/>
      <c r="F29" s="650"/>
      <c r="G29" s="650"/>
      <c r="H29" s="674"/>
      <c r="I29" s="418">
        <f>I28*$H13</f>
        <v>0</v>
      </c>
      <c r="J29" s="418">
        <f t="shared" ref="J29:R29" si="5">J28*$H13</f>
        <v>0</v>
      </c>
      <c r="K29" s="418">
        <f t="shared" si="5"/>
        <v>0</v>
      </c>
      <c r="L29" s="418">
        <f t="shared" si="5"/>
        <v>0</v>
      </c>
      <c r="M29" s="418">
        <f t="shared" si="5"/>
        <v>0</v>
      </c>
      <c r="N29" s="418">
        <f t="shared" si="5"/>
        <v>0</v>
      </c>
      <c r="O29" s="418">
        <f t="shared" si="5"/>
        <v>0</v>
      </c>
      <c r="P29" s="418">
        <f t="shared" si="5"/>
        <v>0</v>
      </c>
      <c r="Q29" s="418">
        <f t="shared" si="5"/>
        <v>0</v>
      </c>
      <c r="R29" s="418">
        <f t="shared" si="5"/>
        <v>0</v>
      </c>
      <c r="S29" s="419">
        <f>SUM($I$29:R29)</f>
        <v>0</v>
      </c>
      <c r="U29" s="4"/>
    </row>
    <row r="30" spans="2:21" s="3" customFormat="1" outlineLevel="1" x14ac:dyDescent="0.25">
      <c r="B30" s="675" t="str">
        <f>B13&amp;" Total"</f>
        <v>Employee 2 Total</v>
      </c>
      <c r="C30" s="676"/>
      <c r="D30" s="676"/>
      <c r="E30" s="676"/>
      <c r="F30" s="676"/>
      <c r="G30" s="676"/>
      <c r="H30" s="677"/>
      <c r="I30" s="420">
        <f>SUM(I28:I29)</f>
        <v>0</v>
      </c>
      <c r="J30" s="420">
        <f t="shared" ref="J30:R30" si="6">SUM(J28:J29)</f>
        <v>0</v>
      </c>
      <c r="K30" s="420">
        <f t="shared" si="6"/>
        <v>0</v>
      </c>
      <c r="L30" s="420">
        <f t="shared" si="6"/>
        <v>0</v>
      </c>
      <c r="M30" s="420">
        <f t="shared" si="6"/>
        <v>0</v>
      </c>
      <c r="N30" s="420">
        <f t="shared" si="6"/>
        <v>0</v>
      </c>
      <c r="O30" s="420">
        <f t="shared" si="6"/>
        <v>0</v>
      </c>
      <c r="P30" s="420">
        <f t="shared" si="6"/>
        <v>0</v>
      </c>
      <c r="Q30" s="420">
        <f t="shared" si="6"/>
        <v>0</v>
      </c>
      <c r="R30" s="420">
        <f t="shared" si="6"/>
        <v>0</v>
      </c>
      <c r="S30" s="421">
        <f>SUM($I$30:R30)</f>
        <v>0</v>
      </c>
      <c r="U30" s="4"/>
    </row>
    <row r="31" spans="2:21" s="3" customFormat="1" outlineLevel="1" x14ac:dyDescent="0.25">
      <c r="B31" s="514" t="str">
        <f>B14&amp;" Salary"</f>
        <v>Employee 3 Salary</v>
      </c>
      <c r="C31" s="650"/>
      <c r="D31" s="650"/>
      <c r="E31" s="650"/>
      <c r="F31" s="650"/>
      <c r="G31" s="650"/>
      <c r="H31" s="674"/>
      <c r="I31" s="418">
        <f>IF($E14="Hourly",($F14*2088)*I14,$F14*I14)</f>
        <v>0</v>
      </c>
      <c r="J31" s="418">
        <f t="shared" ref="J31:R31" si="7">IF($E14="Hourly",($F14*2088)*J14,$F14*J14)</f>
        <v>0</v>
      </c>
      <c r="K31" s="418">
        <f t="shared" si="7"/>
        <v>0</v>
      </c>
      <c r="L31" s="418">
        <f t="shared" si="7"/>
        <v>0</v>
      </c>
      <c r="M31" s="418">
        <f t="shared" si="7"/>
        <v>0</v>
      </c>
      <c r="N31" s="418">
        <f t="shared" si="7"/>
        <v>0</v>
      </c>
      <c r="O31" s="418">
        <f t="shared" si="7"/>
        <v>0</v>
      </c>
      <c r="P31" s="418">
        <f t="shared" si="7"/>
        <v>0</v>
      </c>
      <c r="Q31" s="418">
        <f t="shared" si="7"/>
        <v>0</v>
      </c>
      <c r="R31" s="418">
        <f t="shared" si="7"/>
        <v>0</v>
      </c>
      <c r="S31" s="419">
        <f>SUM($I$31:R31)</f>
        <v>0</v>
      </c>
      <c r="U31" s="4"/>
    </row>
    <row r="32" spans="2:21" s="3" customFormat="1" outlineLevel="1" x14ac:dyDescent="0.25">
      <c r="B32" s="514" t="str">
        <f>B14&amp;" Benefits"</f>
        <v>Employee 3 Benefits</v>
      </c>
      <c r="C32" s="650"/>
      <c r="D32" s="650"/>
      <c r="E32" s="650"/>
      <c r="F32" s="650"/>
      <c r="G32" s="650"/>
      <c r="H32" s="674"/>
      <c r="I32" s="418">
        <f>$H14*I31</f>
        <v>0</v>
      </c>
      <c r="J32" s="418">
        <f t="shared" ref="J32:Q32" si="8">$H14*J31</f>
        <v>0</v>
      </c>
      <c r="K32" s="418">
        <f t="shared" si="8"/>
        <v>0</v>
      </c>
      <c r="L32" s="418">
        <f t="shared" si="8"/>
        <v>0</v>
      </c>
      <c r="M32" s="418">
        <f t="shared" si="8"/>
        <v>0</v>
      </c>
      <c r="N32" s="418">
        <f t="shared" si="8"/>
        <v>0</v>
      </c>
      <c r="O32" s="418">
        <f t="shared" si="8"/>
        <v>0</v>
      </c>
      <c r="P32" s="418">
        <f t="shared" si="8"/>
        <v>0</v>
      </c>
      <c r="Q32" s="418">
        <f t="shared" si="8"/>
        <v>0</v>
      </c>
      <c r="R32" s="418">
        <f>$H14*R31</f>
        <v>0</v>
      </c>
      <c r="S32" s="419">
        <f>SUM($I$32:R32)</f>
        <v>0</v>
      </c>
      <c r="U32" s="4"/>
    </row>
    <row r="33" spans="2:21" s="3" customFormat="1" outlineLevel="1" x14ac:dyDescent="0.25">
      <c r="B33" s="675" t="str">
        <f>B14&amp;" Total"</f>
        <v>Employee 3 Total</v>
      </c>
      <c r="C33" s="676"/>
      <c r="D33" s="676"/>
      <c r="E33" s="676"/>
      <c r="F33" s="676"/>
      <c r="G33" s="676"/>
      <c r="H33" s="677"/>
      <c r="I33" s="420">
        <f>SUM(I31:I32)</f>
        <v>0</v>
      </c>
      <c r="J33" s="420">
        <f t="shared" ref="J33:R33" si="9">SUM(J31:J32)</f>
        <v>0</v>
      </c>
      <c r="K33" s="420">
        <f t="shared" si="9"/>
        <v>0</v>
      </c>
      <c r="L33" s="420">
        <f t="shared" si="9"/>
        <v>0</v>
      </c>
      <c r="M33" s="420">
        <f t="shared" si="9"/>
        <v>0</v>
      </c>
      <c r="N33" s="420">
        <f t="shared" si="9"/>
        <v>0</v>
      </c>
      <c r="O33" s="420">
        <f t="shared" si="9"/>
        <v>0</v>
      </c>
      <c r="P33" s="420">
        <f t="shared" si="9"/>
        <v>0</v>
      </c>
      <c r="Q33" s="420">
        <f t="shared" si="9"/>
        <v>0</v>
      </c>
      <c r="R33" s="420">
        <f t="shared" si="9"/>
        <v>0</v>
      </c>
      <c r="S33" s="421">
        <f>SUM($I$33:R33)</f>
        <v>0</v>
      </c>
      <c r="U33" s="4"/>
    </row>
    <row r="34" spans="2:21" s="3" customFormat="1" outlineLevel="1" x14ac:dyDescent="0.25">
      <c r="B34" s="514" t="str">
        <f>B15&amp;" Salary"</f>
        <v>Employee 4 Salary</v>
      </c>
      <c r="C34" s="650"/>
      <c r="D34" s="650"/>
      <c r="E34" s="650"/>
      <c r="F34" s="650"/>
      <c r="G34" s="650"/>
      <c r="H34" s="674"/>
      <c r="I34" s="418">
        <f>IF($E15="Hourly",($F15*2088)*I15,$F15*I15)</f>
        <v>0</v>
      </c>
      <c r="J34" s="418">
        <f t="shared" ref="J34:R34" si="10">IF($E15="Hourly",($F15*2088)*J15,$F15*J15)</f>
        <v>0</v>
      </c>
      <c r="K34" s="418">
        <f t="shared" si="10"/>
        <v>0</v>
      </c>
      <c r="L34" s="418">
        <f t="shared" si="10"/>
        <v>0</v>
      </c>
      <c r="M34" s="418">
        <f t="shared" si="10"/>
        <v>0</v>
      </c>
      <c r="N34" s="418">
        <f t="shared" si="10"/>
        <v>0</v>
      </c>
      <c r="O34" s="418">
        <f t="shared" si="10"/>
        <v>0</v>
      </c>
      <c r="P34" s="418">
        <f t="shared" si="10"/>
        <v>0</v>
      </c>
      <c r="Q34" s="418">
        <f t="shared" si="10"/>
        <v>0</v>
      </c>
      <c r="R34" s="418">
        <f t="shared" si="10"/>
        <v>0</v>
      </c>
      <c r="S34" s="419">
        <f>SUM($I$34:R34)</f>
        <v>0</v>
      </c>
      <c r="U34" s="4"/>
    </row>
    <row r="35" spans="2:21" s="3" customFormat="1" outlineLevel="1" x14ac:dyDescent="0.25">
      <c r="B35" s="514" t="str">
        <f>B15&amp;" Benefits"</f>
        <v>Employee 4 Benefits</v>
      </c>
      <c r="C35" s="650"/>
      <c r="D35" s="650"/>
      <c r="E35" s="650"/>
      <c r="F35" s="650"/>
      <c r="G35" s="650"/>
      <c r="H35" s="674"/>
      <c r="I35" s="418">
        <f>I34*$H15</f>
        <v>0</v>
      </c>
      <c r="J35" s="418">
        <f t="shared" ref="J35:R35" si="11">J34*$H15</f>
        <v>0</v>
      </c>
      <c r="K35" s="418">
        <f t="shared" si="11"/>
        <v>0</v>
      </c>
      <c r="L35" s="418">
        <f t="shared" si="11"/>
        <v>0</v>
      </c>
      <c r="M35" s="418">
        <f t="shared" si="11"/>
        <v>0</v>
      </c>
      <c r="N35" s="418">
        <f t="shared" si="11"/>
        <v>0</v>
      </c>
      <c r="O35" s="418">
        <f t="shared" si="11"/>
        <v>0</v>
      </c>
      <c r="P35" s="418">
        <f t="shared" si="11"/>
        <v>0</v>
      </c>
      <c r="Q35" s="418">
        <f t="shared" si="11"/>
        <v>0</v>
      </c>
      <c r="R35" s="418">
        <f t="shared" si="11"/>
        <v>0</v>
      </c>
      <c r="S35" s="419">
        <f>SUM($I$35:R35)</f>
        <v>0</v>
      </c>
      <c r="U35" s="4"/>
    </row>
    <row r="36" spans="2:21" s="3" customFormat="1" outlineLevel="1" x14ac:dyDescent="0.25">
      <c r="B36" s="675" t="str">
        <f>B15&amp;" Total"</f>
        <v>Employee 4 Total</v>
      </c>
      <c r="C36" s="676"/>
      <c r="D36" s="676"/>
      <c r="E36" s="676"/>
      <c r="F36" s="676"/>
      <c r="G36" s="676"/>
      <c r="H36" s="677"/>
      <c r="I36" s="420">
        <f>SUM(I34:I35)</f>
        <v>0</v>
      </c>
      <c r="J36" s="420">
        <f t="shared" ref="J36:R36" si="12">SUM(J34:J35)</f>
        <v>0</v>
      </c>
      <c r="K36" s="420">
        <f t="shared" si="12"/>
        <v>0</v>
      </c>
      <c r="L36" s="420">
        <f t="shared" si="12"/>
        <v>0</v>
      </c>
      <c r="M36" s="420">
        <f t="shared" si="12"/>
        <v>0</v>
      </c>
      <c r="N36" s="420">
        <f t="shared" si="12"/>
        <v>0</v>
      </c>
      <c r="O36" s="420">
        <f t="shared" si="12"/>
        <v>0</v>
      </c>
      <c r="P36" s="420">
        <f t="shared" si="12"/>
        <v>0</v>
      </c>
      <c r="Q36" s="420">
        <f t="shared" si="12"/>
        <v>0</v>
      </c>
      <c r="R36" s="420">
        <f t="shared" si="12"/>
        <v>0</v>
      </c>
      <c r="S36" s="421">
        <f>SUM($I$36:R36)</f>
        <v>0</v>
      </c>
      <c r="U36" s="4"/>
    </row>
    <row r="37" spans="2:21" s="3" customFormat="1" outlineLevel="1" x14ac:dyDescent="0.25">
      <c r="B37" s="514" t="str">
        <f>B16&amp;" Salary"</f>
        <v>Employee 5 Salary</v>
      </c>
      <c r="C37" s="650"/>
      <c r="D37" s="650"/>
      <c r="E37" s="650"/>
      <c r="F37" s="650"/>
      <c r="G37" s="650"/>
      <c r="H37" s="674"/>
      <c r="I37" s="418">
        <f>IF($E16="Hourly",($F16*2088)*I16,$F16*I16)</f>
        <v>0</v>
      </c>
      <c r="J37" s="418">
        <f t="shared" ref="J37:R37" si="13">IF($E16="Hourly",($F16*2088)*J16,$F16*J16)</f>
        <v>0</v>
      </c>
      <c r="K37" s="418">
        <f>IF($E16="Hourly",($F16*2088)*K16,$F16*K16)</f>
        <v>0</v>
      </c>
      <c r="L37" s="418">
        <f t="shared" si="13"/>
        <v>0</v>
      </c>
      <c r="M37" s="418">
        <f t="shared" si="13"/>
        <v>0</v>
      </c>
      <c r="N37" s="418">
        <f t="shared" si="13"/>
        <v>0</v>
      </c>
      <c r="O37" s="418">
        <f t="shared" si="13"/>
        <v>0</v>
      </c>
      <c r="P37" s="418">
        <f t="shared" si="13"/>
        <v>0</v>
      </c>
      <c r="Q37" s="418">
        <f t="shared" si="13"/>
        <v>0</v>
      </c>
      <c r="R37" s="418">
        <f t="shared" si="13"/>
        <v>0</v>
      </c>
      <c r="S37" s="419">
        <f>SUM($I$37:R37)</f>
        <v>0</v>
      </c>
      <c r="U37" s="4"/>
    </row>
    <row r="38" spans="2:21" s="3" customFormat="1" outlineLevel="1" x14ac:dyDescent="0.25">
      <c r="B38" s="514" t="str">
        <f>B16&amp;" Benefits"</f>
        <v>Employee 5 Benefits</v>
      </c>
      <c r="C38" s="650"/>
      <c r="D38" s="650"/>
      <c r="E38" s="650"/>
      <c r="F38" s="650"/>
      <c r="G38" s="650"/>
      <c r="H38" s="674"/>
      <c r="I38" s="418">
        <f>$H16*I37</f>
        <v>0</v>
      </c>
      <c r="J38" s="418">
        <f t="shared" ref="J38:R38" si="14">$H16*J37</f>
        <v>0</v>
      </c>
      <c r="K38" s="418">
        <f t="shared" si="14"/>
        <v>0</v>
      </c>
      <c r="L38" s="418">
        <f t="shared" si="14"/>
        <v>0</v>
      </c>
      <c r="M38" s="418">
        <f t="shared" si="14"/>
        <v>0</v>
      </c>
      <c r="N38" s="418">
        <f t="shared" si="14"/>
        <v>0</v>
      </c>
      <c r="O38" s="418">
        <f t="shared" si="14"/>
        <v>0</v>
      </c>
      <c r="P38" s="418">
        <f t="shared" si="14"/>
        <v>0</v>
      </c>
      <c r="Q38" s="418">
        <f t="shared" si="14"/>
        <v>0</v>
      </c>
      <c r="R38" s="418">
        <f t="shared" si="14"/>
        <v>0</v>
      </c>
      <c r="S38" s="419">
        <f>SUM($I$38:R38)</f>
        <v>0</v>
      </c>
      <c r="U38" s="4"/>
    </row>
    <row r="39" spans="2:21" s="3" customFormat="1" outlineLevel="1" x14ac:dyDescent="0.25">
      <c r="B39" s="675" t="str">
        <f>B16&amp;" Total"</f>
        <v>Employee 5 Total</v>
      </c>
      <c r="C39" s="676"/>
      <c r="D39" s="676"/>
      <c r="E39" s="676"/>
      <c r="F39" s="676"/>
      <c r="G39" s="676"/>
      <c r="H39" s="677"/>
      <c r="I39" s="420">
        <f>SUM(I37:I38)</f>
        <v>0</v>
      </c>
      <c r="J39" s="420">
        <f t="shared" ref="J39:R39" si="15">SUM(J37:J38)</f>
        <v>0</v>
      </c>
      <c r="K39" s="420">
        <f t="shared" si="15"/>
        <v>0</v>
      </c>
      <c r="L39" s="420">
        <f t="shared" si="15"/>
        <v>0</v>
      </c>
      <c r="M39" s="420">
        <f t="shared" si="15"/>
        <v>0</v>
      </c>
      <c r="N39" s="420">
        <f t="shared" si="15"/>
        <v>0</v>
      </c>
      <c r="O39" s="420">
        <f t="shared" si="15"/>
        <v>0</v>
      </c>
      <c r="P39" s="420">
        <f t="shared" si="15"/>
        <v>0</v>
      </c>
      <c r="Q39" s="420">
        <f t="shared" si="15"/>
        <v>0</v>
      </c>
      <c r="R39" s="420">
        <f t="shared" si="15"/>
        <v>0</v>
      </c>
      <c r="S39" s="421">
        <f>SUM($I$39:R39)</f>
        <v>0</v>
      </c>
      <c r="U39" s="4"/>
    </row>
    <row r="40" spans="2:21" s="3" customFormat="1" outlineLevel="1" x14ac:dyDescent="0.25">
      <c r="B40" s="514" t="str">
        <f>B17&amp;" Salary"</f>
        <v>Employee 6 Salary</v>
      </c>
      <c r="C40" s="650"/>
      <c r="D40" s="650"/>
      <c r="E40" s="650"/>
      <c r="F40" s="650"/>
      <c r="G40" s="650"/>
      <c r="H40" s="674"/>
      <c r="I40" s="418">
        <f>IF($E17="Hourly",($F17*2088)*I17,$F17*I17)</f>
        <v>0</v>
      </c>
      <c r="J40" s="418">
        <f t="shared" ref="J40:R40" si="16">IF($E17="Hourly",($F17*2088)*J17,$F17*J17)</f>
        <v>0</v>
      </c>
      <c r="K40" s="418">
        <f t="shared" si="16"/>
        <v>0</v>
      </c>
      <c r="L40" s="418">
        <f t="shared" si="16"/>
        <v>0</v>
      </c>
      <c r="M40" s="418">
        <f>IF($E17="Hourly",($F17*2088)*M17,$F17*M17)</f>
        <v>0</v>
      </c>
      <c r="N40" s="418">
        <f t="shared" si="16"/>
        <v>0</v>
      </c>
      <c r="O40" s="418">
        <f t="shared" si="16"/>
        <v>0</v>
      </c>
      <c r="P40" s="418">
        <f t="shared" si="16"/>
        <v>0</v>
      </c>
      <c r="Q40" s="418">
        <f t="shared" si="16"/>
        <v>0</v>
      </c>
      <c r="R40" s="418">
        <f t="shared" si="16"/>
        <v>0</v>
      </c>
      <c r="S40" s="419">
        <f>SUM($I$40:R40)</f>
        <v>0</v>
      </c>
      <c r="U40" s="4"/>
    </row>
    <row r="41" spans="2:21" s="3" customFormat="1" outlineLevel="1" x14ac:dyDescent="0.25">
      <c r="B41" s="514" t="str">
        <f>B17&amp;" Benefits"</f>
        <v>Employee 6 Benefits</v>
      </c>
      <c r="C41" s="650"/>
      <c r="D41" s="650"/>
      <c r="E41" s="650"/>
      <c r="F41" s="650"/>
      <c r="G41" s="650"/>
      <c r="H41" s="674"/>
      <c r="I41" s="418">
        <f>I40*$H17</f>
        <v>0</v>
      </c>
      <c r="J41" s="418">
        <f t="shared" ref="J41:R41" si="17">J40*$H17</f>
        <v>0</v>
      </c>
      <c r="K41" s="418">
        <f t="shared" si="17"/>
        <v>0</v>
      </c>
      <c r="L41" s="418">
        <f t="shared" si="17"/>
        <v>0</v>
      </c>
      <c r="M41" s="418">
        <f t="shared" si="17"/>
        <v>0</v>
      </c>
      <c r="N41" s="418">
        <f t="shared" si="17"/>
        <v>0</v>
      </c>
      <c r="O41" s="418">
        <f t="shared" si="17"/>
        <v>0</v>
      </c>
      <c r="P41" s="418">
        <f t="shared" si="17"/>
        <v>0</v>
      </c>
      <c r="Q41" s="418">
        <f t="shared" si="17"/>
        <v>0</v>
      </c>
      <c r="R41" s="418">
        <f t="shared" si="17"/>
        <v>0</v>
      </c>
      <c r="S41" s="419">
        <f>SUM($I$41:R41)</f>
        <v>0</v>
      </c>
      <c r="U41" s="4"/>
    </row>
    <row r="42" spans="2:21" s="3" customFormat="1" outlineLevel="1" x14ac:dyDescent="0.25">
      <c r="B42" s="675" t="str">
        <f>B17&amp;" Total"</f>
        <v>Employee 6 Total</v>
      </c>
      <c r="C42" s="676"/>
      <c r="D42" s="676"/>
      <c r="E42" s="676"/>
      <c r="F42" s="676"/>
      <c r="G42" s="676"/>
      <c r="H42" s="677"/>
      <c r="I42" s="420">
        <f>SUM(I40:I41)</f>
        <v>0</v>
      </c>
      <c r="J42" s="420">
        <f t="shared" ref="J42:R42" si="18">SUM(J40:J41)</f>
        <v>0</v>
      </c>
      <c r="K42" s="420">
        <f t="shared" si="18"/>
        <v>0</v>
      </c>
      <c r="L42" s="420">
        <f t="shared" si="18"/>
        <v>0</v>
      </c>
      <c r="M42" s="420">
        <f t="shared" si="18"/>
        <v>0</v>
      </c>
      <c r="N42" s="420">
        <f t="shared" si="18"/>
        <v>0</v>
      </c>
      <c r="O42" s="420">
        <f t="shared" si="18"/>
        <v>0</v>
      </c>
      <c r="P42" s="420">
        <f t="shared" si="18"/>
        <v>0</v>
      </c>
      <c r="Q42" s="420">
        <f t="shared" si="18"/>
        <v>0</v>
      </c>
      <c r="R42" s="420">
        <f t="shared" si="18"/>
        <v>0</v>
      </c>
      <c r="S42" s="421">
        <f>SUM($I$42:R42)</f>
        <v>0</v>
      </c>
      <c r="U42" s="4"/>
    </row>
    <row r="43" spans="2:21" s="3" customFormat="1" outlineLevel="1" x14ac:dyDescent="0.25">
      <c r="B43" s="514" t="str">
        <f>B18&amp;" Salary"</f>
        <v>Employee 7 Salary</v>
      </c>
      <c r="C43" s="650"/>
      <c r="D43" s="650"/>
      <c r="E43" s="650"/>
      <c r="F43" s="650"/>
      <c r="G43" s="650"/>
      <c r="H43" s="674"/>
      <c r="I43" s="418">
        <f>IF($E18="Hourly",($F18*2088)*I18,$F18*I18)</f>
        <v>0</v>
      </c>
      <c r="J43" s="418">
        <f t="shared" ref="J43:R43" si="19">IF($E18="Hourly",($F18*2088)*J18,$F18*J18)</f>
        <v>0</v>
      </c>
      <c r="K43" s="418">
        <f t="shared" si="19"/>
        <v>0</v>
      </c>
      <c r="L43" s="418">
        <f t="shared" si="19"/>
        <v>0</v>
      </c>
      <c r="M43" s="418">
        <f t="shared" si="19"/>
        <v>0</v>
      </c>
      <c r="N43" s="418">
        <f t="shared" si="19"/>
        <v>0</v>
      </c>
      <c r="O43" s="418">
        <f t="shared" si="19"/>
        <v>0</v>
      </c>
      <c r="P43" s="418">
        <f t="shared" si="19"/>
        <v>0</v>
      </c>
      <c r="Q43" s="418">
        <f t="shared" si="19"/>
        <v>0</v>
      </c>
      <c r="R43" s="418">
        <f t="shared" si="19"/>
        <v>0</v>
      </c>
      <c r="S43" s="419">
        <f>SUM($I$43:R43)</f>
        <v>0</v>
      </c>
      <c r="U43" s="4"/>
    </row>
    <row r="44" spans="2:21" s="3" customFormat="1" outlineLevel="1" x14ac:dyDescent="0.25">
      <c r="B44" s="514" t="str">
        <f>B18&amp;" Benefits"</f>
        <v>Employee 7 Benefits</v>
      </c>
      <c r="C44" s="650"/>
      <c r="D44" s="650"/>
      <c r="E44" s="650"/>
      <c r="F44" s="650"/>
      <c r="G44" s="650"/>
      <c r="H44" s="674"/>
      <c r="I44" s="418">
        <f>$H18*I43</f>
        <v>0</v>
      </c>
      <c r="J44" s="418">
        <f t="shared" ref="J44:R44" si="20">$H18*J43</f>
        <v>0</v>
      </c>
      <c r="K44" s="418">
        <f t="shared" si="20"/>
        <v>0</v>
      </c>
      <c r="L44" s="418">
        <f t="shared" si="20"/>
        <v>0</v>
      </c>
      <c r="M44" s="418">
        <f t="shared" si="20"/>
        <v>0</v>
      </c>
      <c r="N44" s="418">
        <f t="shared" si="20"/>
        <v>0</v>
      </c>
      <c r="O44" s="418">
        <f t="shared" si="20"/>
        <v>0</v>
      </c>
      <c r="P44" s="418">
        <f t="shared" si="20"/>
        <v>0</v>
      </c>
      <c r="Q44" s="418">
        <f t="shared" si="20"/>
        <v>0</v>
      </c>
      <c r="R44" s="418">
        <f t="shared" si="20"/>
        <v>0</v>
      </c>
      <c r="S44" s="419">
        <f>SUM($I$44:R44)</f>
        <v>0</v>
      </c>
      <c r="U44" s="4"/>
    </row>
    <row r="45" spans="2:21" s="3" customFormat="1" outlineLevel="1" x14ac:dyDescent="0.25">
      <c r="B45" s="675" t="str">
        <f>B18&amp;" Total"</f>
        <v>Employee 7 Total</v>
      </c>
      <c r="C45" s="676"/>
      <c r="D45" s="676"/>
      <c r="E45" s="676"/>
      <c r="F45" s="676"/>
      <c r="G45" s="676"/>
      <c r="H45" s="677"/>
      <c r="I45" s="420">
        <f>SUM(I43:I44)</f>
        <v>0</v>
      </c>
      <c r="J45" s="420">
        <f t="shared" ref="J45:R45" si="21">SUM(J43:J44)</f>
        <v>0</v>
      </c>
      <c r="K45" s="420">
        <f t="shared" si="21"/>
        <v>0</v>
      </c>
      <c r="L45" s="420">
        <f t="shared" si="21"/>
        <v>0</v>
      </c>
      <c r="M45" s="420">
        <f t="shared" si="21"/>
        <v>0</v>
      </c>
      <c r="N45" s="420">
        <f t="shared" si="21"/>
        <v>0</v>
      </c>
      <c r="O45" s="420">
        <f t="shared" si="21"/>
        <v>0</v>
      </c>
      <c r="P45" s="420">
        <f t="shared" si="21"/>
        <v>0</v>
      </c>
      <c r="Q45" s="420">
        <f t="shared" si="21"/>
        <v>0</v>
      </c>
      <c r="R45" s="420">
        <f t="shared" si="21"/>
        <v>0</v>
      </c>
      <c r="S45" s="421">
        <f>SUM($I$45:R45)</f>
        <v>0</v>
      </c>
      <c r="U45" s="4"/>
    </row>
    <row r="46" spans="2:21" s="3" customFormat="1" outlineLevel="1" x14ac:dyDescent="0.25">
      <c r="B46" s="514" t="str">
        <f>B19&amp;" Salary"</f>
        <v>Employee 8 Salary</v>
      </c>
      <c r="C46" s="650"/>
      <c r="D46" s="650"/>
      <c r="E46" s="650"/>
      <c r="F46" s="650"/>
      <c r="G46" s="650"/>
      <c r="H46" s="674"/>
      <c r="I46" s="418">
        <f>IF($E19="Hourly",($F19*2088)*I19,$F19*I19)</f>
        <v>0</v>
      </c>
      <c r="J46" s="418">
        <f t="shared" ref="J46:R46" si="22">IF($E19="Hourly",($F19*2088)*J19,$F19*J19)</f>
        <v>0</v>
      </c>
      <c r="K46" s="418">
        <f t="shared" si="22"/>
        <v>0</v>
      </c>
      <c r="L46" s="418">
        <f t="shared" si="22"/>
        <v>0</v>
      </c>
      <c r="M46" s="418">
        <f t="shared" si="22"/>
        <v>0</v>
      </c>
      <c r="N46" s="418">
        <f t="shared" si="22"/>
        <v>0</v>
      </c>
      <c r="O46" s="418">
        <f t="shared" si="22"/>
        <v>0</v>
      </c>
      <c r="P46" s="418">
        <f t="shared" si="22"/>
        <v>0</v>
      </c>
      <c r="Q46" s="418">
        <f t="shared" si="22"/>
        <v>0</v>
      </c>
      <c r="R46" s="418">
        <f t="shared" si="22"/>
        <v>0</v>
      </c>
      <c r="S46" s="419">
        <f>SUM($I$46:R46)</f>
        <v>0</v>
      </c>
      <c r="U46" s="4"/>
    </row>
    <row r="47" spans="2:21" s="3" customFormat="1" outlineLevel="1" x14ac:dyDescent="0.25">
      <c r="B47" s="514" t="str">
        <f>B19&amp;" Benefits"</f>
        <v>Employee 8 Benefits</v>
      </c>
      <c r="C47" s="650"/>
      <c r="D47" s="650"/>
      <c r="E47" s="650"/>
      <c r="F47" s="650"/>
      <c r="G47" s="650"/>
      <c r="H47" s="674"/>
      <c r="I47" s="418">
        <f>I46*$H19</f>
        <v>0</v>
      </c>
      <c r="J47" s="418">
        <f t="shared" ref="J47:R47" si="23">J46*$H19</f>
        <v>0</v>
      </c>
      <c r="K47" s="418">
        <f t="shared" si="23"/>
        <v>0</v>
      </c>
      <c r="L47" s="418">
        <f t="shared" si="23"/>
        <v>0</v>
      </c>
      <c r="M47" s="418">
        <f t="shared" si="23"/>
        <v>0</v>
      </c>
      <c r="N47" s="418">
        <f t="shared" si="23"/>
        <v>0</v>
      </c>
      <c r="O47" s="418">
        <f t="shared" si="23"/>
        <v>0</v>
      </c>
      <c r="P47" s="418">
        <f t="shared" si="23"/>
        <v>0</v>
      </c>
      <c r="Q47" s="418">
        <f t="shared" si="23"/>
        <v>0</v>
      </c>
      <c r="R47" s="418">
        <f t="shared" si="23"/>
        <v>0</v>
      </c>
      <c r="S47" s="419">
        <f>SUM($I$47:R47)</f>
        <v>0</v>
      </c>
      <c r="U47" s="4"/>
    </row>
    <row r="48" spans="2:21" s="3" customFormat="1" outlineLevel="1" x14ac:dyDescent="0.25">
      <c r="B48" s="675" t="str">
        <f>B19&amp;" Total"</f>
        <v>Employee 8 Total</v>
      </c>
      <c r="C48" s="676"/>
      <c r="D48" s="676"/>
      <c r="E48" s="676"/>
      <c r="F48" s="676"/>
      <c r="G48" s="676"/>
      <c r="H48" s="677"/>
      <c r="I48" s="420">
        <f>SUM(I46:I47)</f>
        <v>0</v>
      </c>
      <c r="J48" s="420">
        <f t="shared" ref="J48:R48" si="24">SUM(J46:J47)</f>
        <v>0</v>
      </c>
      <c r="K48" s="420">
        <f t="shared" si="24"/>
        <v>0</v>
      </c>
      <c r="L48" s="420">
        <f t="shared" si="24"/>
        <v>0</v>
      </c>
      <c r="M48" s="420">
        <f t="shared" si="24"/>
        <v>0</v>
      </c>
      <c r="N48" s="420">
        <f t="shared" si="24"/>
        <v>0</v>
      </c>
      <c r="O48" s="420">
        <f t="shared" si="24"/>
        <v>0</v>
      </c>
      <c r="P48" s="420">
        <f t="shared" si="24"/>
        <v>0</v>
      </c>
      <c r="Q48" s="420">
        <f t="shared" si="24"/>
        <v>0</v>
      </c>
      <c r="R48" s="420">
        <f t="shared" si="24"/>
        <v>0</v>
      </c>
      <c r="S48" s="421">
        <f>SUM($I$48:R48)</f>
        <v>0</v>
      </c>
      <c r="U48" s="4"/>
    </row>
    <row r="49" spans="2:21" s="3" customFormat="1" outlineLevel="1" x14ac:dyDescent="0.25">
      <c r="B49" s="514" t="str">
        <f>B20&amp;" Salary"</f>
        <v>Employee 9 Salary</v>
      </c>
      <c r="C49" s="650"/>
      <c r="D49" s="650"/>
      <c r="E49" s="650"/>
      <c r="F49" s="650"/>
      <c r="G49" s="650"/>
      <c r="H49" s="674"/>
      <c r="I49" s="418">
        <f>IF($E20="Hourly",($F20*2088)*I20,$F20*I20)</f>
        <v>0</v>
      </c>
      <c r="J49" s="418">
        <f t="shared" ref="J49:R49" si="25">IF($E20="Hourly",($F20*2088)*J20,$F20*J20)</f>
        <v>0</v>
      </c>
      <c r="K49" s="418">
        <f t="shared" si="25"/>
        <v>0</v>
      </c>
      <c r="L49" s="418">
        <f t="shared" si="25"/>
        <v>0</v>
      </c>
      <c r="M49" s="418">
        <f t="shared" si="25"/>
        <v>0</v>
      </c>
      <c r="N49" s="418">
        <f t="shared" si="25"/>
        <v>0</v>
      </c>
      <c r="O49" s="418">
        <f t="shared" si="25"/>
        <v>0</v>
      </c>
      <c r="P49" s="418">
        <f t="shared" si="25"/>
        <v>0</v>
      </c>
      <c r="Q49" s="418">
        <f t="shared" si="25"/>
        <v>0</v>
      </c>
      <c r="R49" s="418">
        <f t="shared" si="25"/>
        <v>0</v>
      </c>
      <c r="S49" s="419">
        <f>SUM($I$49:R49)</f>
        <v>0</v>
      </c>
      <c r="U49" s="4"/>
    </row>
    <row r="50" spans="2:21" s="3" customFormat="1" outlineLevel="1" x14ac:dyDescent="0.25">
      <c r="B50" s="514" t="str">
        <f>B20&amp;" Benefits"</f>
        <v>Employee 9 Benefits</v>
      </c>
      <c r="C50" s="650"/>
      <c r="D50" s="650"/>
      <c r="E50" s="650"/>
      <c r="F50" s="650"/>
      <c r="G50" s="650"/>
      <c r="H50" s="674"/>
      <c r="I50" s="418">
        <f>$H20*I49</f>
        <v>0</v>
      </c>
      <c r="J50" s="418">
        <f t="shared" ref="J50:R50" si="26">$H20*J49</f>
        <v>0</v>
      </c>
      <c r="K50" s="418">
        <f t="shared" si="26"/>
        <v>0</v>
      </c>
      <c r="L50" s="418">
        <f t="shared" si="26"/>
        <v>0</v>
      </c>
      <c r="M50" s="418">
        <f t="shared" si="26"/>
        <v>0</v>
      </c>
      <c r="N50" s="418">
        <f t="shared" si="26"/>
        <v>0</v>
      </c>
      <c r="O50" s="418">
        <f t="shared" si="26"/>
        <v>0</v>
      </c>
      <c r="P50" s="418">
        <f t="shared" si="26"/>
        <v>0</v>
      </c>
      <c r="Q50" s="418">
        <f t="shared" si="26"/>
        <v>0</v>
      </c>
      <c r="R50" s="418">
        <f t="shared" si="26"/>
        <v>0</v>
      </c>
      <c r="S50" s="419">
        <f>SUM($I$50:R50)</f>
        <v>0</v>
      </c>
      <c r="U50" s="4"/>
    </row>
    <row r="51" spans="2:21" s="3" customFormat="1" outlineLevel="1" x14ac:dyDescent="0.25">
      <c r="B51" s="675" t="str">
        <f>B20&amp;" Total"</f>
        <v>Employee 9 Total</v>
      </c>
      <c r="C51" s="676"/>
      <c r="D51" s="676"/>
      <c r="E51" s="676"/>
      <c r="F51" s="676"/>
      <c r="G51" s="676"/>
      <c r="H51" s="677"/>
      <c r="I51" s="420">
        <f>SUM(I49:I50)</f>
        <v>0</v>
      </c>
      <c r="J51" s="420">
        <f t="shared" ref="J51:R51" si="27">SUM(J49:J50)</f>
        <v>0</v>
      </c>
      <c r="K51" s="420">
        <f t="shared" si="27"/>
        <v>0</v>
      </c>
      <c r="L51" s="420">
        <f t="shared" si="27"/>
        <v>0</v>
      </c>
      <c r="M51" s="420">
        <f t="shared" si="27"/>
        <v>0</v>
      </c>
      <c r="N51" s="420">
        <f t="shared" si="27"/>
        <v>0</v>
      </c>
      <c r="O51" s="420">
        <f t="shared" si="27"/>
        <v>0</v>
      </c>
      <c r="P51" s="420">
        <f t="shared" si="27"/>
        <v>0</v>
      </c>
      <c r="Q51" s="420">
        <f t="shared" si="27"/>
        <v>0</v>
      </c>
      <c r="R51" s="420">
        <f t="shared" si="27"/>
        <v>0</v>
      </c>
      <c r="S51" s="421">
        <f>SUM($I$51:R51)</f>
        <v>0</v>
      </c>
      <c r="U51" s="4"/>
    </row>
    <row r="52" spans="2:21" s="3" customFormat="1" outlineLevel="1" x14ac:dyDescent="0.25">
      <c r="B52" s="514" t="str">
        <f>B21&amp;" Salary"</f>
        <v>Employee 10 Salary</v>
      </c>
      <c r="C52" s="650"/>
      <c r="D52" s="650"/>
      <c r="E52" s="650"/>
      <c r="F52" s="650"/>
      <c r="G52" s="650"/>
      <c r="H52" s="674"/>
      <c r="I52" s="418">
        <f>IF($E21="Hourly",($F21*2088)*I21,$F21*I21)</f>
        <v>0</v>
      </c>
      <c r="J52" s="418">
        <f t="shared" ref="J52:R52" si="28">IF($E21="Hourly",($F21*2088)*J21,$F21*J21)</f>
        <v>0</v>
      </c>
      <c r="K52" s="418">
        <f t="shared" si="28"/>
        <v>0</v>
      </c>
      <c r="L52" s="418">
        <f t="shared" si="28"/>
        <v>0</v>
      </c>
      <c r="M52" s="418">
        <f t="shared" si="28"/>
        <v>0</v>
      </c>
      <c r="N52" s="418">
        <f t="shared" si="28"/>
        <v>0</v>
      </c>
      <c r="O52" s="418">
        <f t="shared" si="28"/>
        <v>0</v>
      </c>
      <c r="P52" s="418">
        <f t="shared" si="28"/>
        <v>0</v>
      </c>
      <c r="Q52" s="418">
        <f t="shared" si="28"/>
        <v>0</v>
      </c>
      <c r="R52" s="418">
        <f t="shared" si="28"/>
        <v>0</v>
      </c>
      <c r="S52" s="419">
        <f>SUM($I$52:R52)</f>
        <v>0</v>
      </c>
      <c r="U52" s="4"/>
    </row>
    <row r="53" spans="2:21" s="3" customFormat="1" outlineLevel="1" x14ac:dyDescent="0.25">
      <c r="B53" s="514" t="str">
        <f>B21&amp;" Benefits"</f>
        <v>Employee 10 Benefits</v>
      </c>
      <c r="C53" s="650"/>
      <c r="D53" s="650"/>
      <c r="E53" s="650"/>
      <c r="F53" s="650"/>
      <c r="G53" s="650"/>
      <c r="H53" s="674"/>
      <c r="I53" s="418">
        <f>I52*$H21</f>
        <v>0</v>
      </c>
      <c r="J53" s="418">
        <f t="shared" ref="J53:R53" si="29">J52*$H21</f>
        <v>0</v>
      </c>
      <c r="K53" s="418">
        <f t="shared" si="29"/>
        <v>0</v>
      </c>
      <c r="L53" s="418">
        <f t="shared" si="29"/>
        <v>0</v>
      </c>
      <c r="M53" s="418">
        <f t="shared" si="29"/>
        <v>0</v>
      </c>
      <c r="N53" s="418">
        <f t="shared" si="29"/>
        <v>0</v>
      </c>
      <c r="O53" s="418">
        <f t="shared" si="29"/>
        <v>0</v>
      </c>
      <c r="P53" s="418">
        <f t="shared" si="29"/>
        <v>0</v>
      </c>
      <c r="Q53" s="418">
        <f t="shared" si="29"/>
        <v>0</v>
      </c>
      <c r="R53" s="418">
        <f t="shared" si="29"/>
        <v>0</v>
      </c>
      <c r="S53" s="419">
        <f>SUM($I$53:R53)</f>
        <v>0</v>
      </c>
      <c r="U53" s="4"/>
    </row>
    <row r="54" spans="2:21" s="3" customFormat="1" outlineLevel="1" x14ac:dyDescent="0.25">
      <c r="B54" s="675" t="str">
        <f>B21&amp;" Total"</f>
        <v>Employee 10 Total</v>
      </c>
      <c r="C54" s="676"/>
      <c r="D54" s="676"/>
      <c r="E54" s="676"/>
      <c r="F54" s="676"/>
      <c r="G54" s="676"/>
      <c r="H54" s="677"/>
      <c r="I54" s="420">
        <f>SUM(I52:I53)</f>
        <v>0</v>
      </c>
      <c r="J54" s="420">
        <f t="shared" ref="J54:R54" si="30">SUM(J52:J53)</f>
        <v>0</v>
      </c>
      <c r="K54" s="420">
        <f t="shared" si="30"/>
        <v>0</v>
      </c>
      <c r="L54" s="420">
        <f t="shared" si="30"/>
        <v>0</v>
      </c>
      <c r="M54" s="420">
        <f t="shared" si="30"/>
        <v>0</v>
      </c>
      <c r="N54" s="420">
        <f t="shared" si="30"/>
        <v>0</v>
      </c>
      <c r="O54" s="420">
        <f t="shared" si="30"/>
        <v>0</v>
      </c>
      <c r="P54" s="420">
        <f t="shared" si="30"/>
        <v>0</v>
      </c>
      <c r="Q54" s="420">
        <f t="shared" si="30"/>
        <v>0</v>
      </c>
      <c r="R54" s="420">
        <f t="shared" si="30"/>
        <v>0</v>
      </c>
      <c r="S54" s="421">
        <f>SUM($I$54:R54)</f>
        <v>0</v>
      </c>
      <c r="U54" s="4"/>
    </row>
    <row r="55" spans="2:21" s="3" customFormat="1" ht="12.75" customHeight="1" x14ac:dyDescent="0.25">
      <c r="B55" s="584" t="s">
        <v>151</v>
      </c>
      <c r="C55" s="678"/>
      <c r="D55" s="678"/>
      <c r="E55" s="678"/>
      <c r="F55" s="678"/>
      <c r="G55" s="678"/>
      <c r="H55" s="679"/>
      <c r="I55" s="422">
        <f>I25+I28+I31+I34+I37+I40+I43+I46+I49+I52</f>
        <v>0</v>
      </c>
      <c r="J55" s="422">
        <f t="shared" ref="J55:R55" si="31">J25+J28+J31+J34+J37+J40+J43+J46+J49+J52</f>
        <v>0</v>
      </c>
      <c r="K55" s="422">
        <f t="shared" si="31"/>
        <v>0</v>
      </c>
      <c r="L55" s="422">
        <f t="shared" si="31"/>
        <v>0</v>
      </c>
      <c r="M55" s="422">
        <f t="shared" si="31"/>
        <v>0</v>
      </c>
      <c r="N55" s="422">
        <f t="shared" si="31"/>
        <v>0</v>
      </c>
      <c r="O55" s="422">
        <f t="shared" si="31"/>
        <v>0</v>
      </c>
      <c r="P55" s="422">
        <f t="shared" si="31"/>
        <v>0</v>
      </c>
      <c r="Q55" s="422">
        <f t="shared" si="31"/>
        <v>0</v>
      </c>
      <c r="R55" s="422">
        <f t="shared" si="31"/>
        <v>0</v>
      </c>
      <c r="S55" s="423">
        <f>S25+S28+S31+S34+S37+S40+S43+S46+S49+S52</f>
        <v>0</v>
      </c>
      <c r="U55" s="4"/>
    </row>
    <row r="56" spans="2:21" s="3" customFormat="1" ht="12.75" customHeight="1" x14ac:dyDescent="0.25">
      <c r="B56" s="584" t="s">
        <v>152</v>
      </c>
      <c r="C56" s="678"/>
      <c r="D56" s="678"/>
      <c r="E56" s="678"/>
      <c r="F56" s="678"/>
      <c r="G56" s="678"/>
      <c r="H56" s="679"/>
      <c r="I56" s="414">
        <f>I26+I29+I32+I35+I38+I41+I44+I47+I50+I53</f>
        <v>0</v>
      </c>
      <c r="J56" s="414">
        <f t="shared" ref="J56:R56" si="32">J26+J29+J32+J35+J38+J41+J44+J47+J50+J53</f>
        <v>0</v>
      </c>
      <c r="K56" s="414">
        <f t="shared" si="32"/>
        <v>0</v>
      </c>
      <c r="L56" s="414">
        <f t="shared" si="32"/>
        <v>0</v>
      </c>
      <c r="M56" s="414">
        <f t="shared" si="32"/>
        <v>0</v>
      </c>
      <c r="N56" s="414">
        <f t="shared" si="32"/>
        <v>0</v>
      </c>
      <c r="O56" s="414">
        <f t="shared" si="32"/>
        <v>0</v>
      </c>
      <c r="P56" s="414">
        <f t="shared" si="32"/>
        <v>0</v>
      </c>
      <c r="Q56" s="414">
        <f t="shared" si="32"/>
        <v>0</v>
      </c>
      <c r="R56" s="414">
        <f t="shared" si="32"/>
        <v>0</v>
      </c>
      <c r="S56" s="423">
        <f>S29+S26+S32+S35+S38+S41+S44+S47+S50+S53</f>
        <v>0</v>
      </c>
      <c r="U56" s="4"/>
    </row>
    <row r="57" spans="2:21" s="3" customFormat="1" ht="12.75" customHeight="1" x14ac:dyDescent="0.25">
      <c r="B57" s="660" t="s">
        <v>1453</v>
      </c>
      <c r="C57" s="636"/>
      <c r="D57" s="636"/>
      <c r="E57" s="636"/>
      <c r="F57" s="636"/>
      <c r="G57" s="636"/>
      <c r="H57" s="680"/>
      <c r="I57" s="414">
        <f>SUM(I55:I56)</f>
        <v>0</v>
      </c>
      <c r="J57" s="414">
        <f t="shared" ref="J57:R57" si="33">SUM(J55:J56)</f>
        <v>0</v>
      </c>
      <c r="K57" s="414">
        <f t="shared" si="33"/>
        <v>0</v>
      </c>
      <c r="L57" s="414">
        <f t="shared" si="33"/>
        <v>0</v>
      </c>
      <c r="M57" s="414">
        <f t="shared" si="33"/>
        <v>0</v>
      </c>
      <c r="N57" s="414">
        <f t="shared" si="33"/>
        <v>0</v>
      </c>
      <c r="O57" s="414">
        <f t="shared" si="33"/>
        <v>0</v>
      </c>
      <c r="P57" s="414">
        <f t="shared" si="33"/>
        <v>0</v>
      </c>
      <c r="Q57" s="414">
        <f t="shared" si="33"/>
        <v>0</v>
      </c>
      <c r="R57" s="414">
        <f t="shared" si="33"/>
        <v>0</v>
      </c>
      <c r="S57" s="423">
        <f>SUM(I57:R57)</f>
        <v>0</v>
      </c>
      <c r="U57" s="4"/>
    </row>
    <row r="58" spans="2:21" s="75" customFormat="1" ht="5.0999999999999996" customHeight="1" x14ac:dyDescent="0.25">
      <c r="B58" s="163"/>
      <c r="C58" s="164"/>
      <c r="D58" s="164"/>
      <c r="E58" s="164"/>
      <c r="F58" s="164"/>
      <c r="G58" s="164"/>
      <c r="H58" s="164"/>
      <c r="I58" s="168"/>
      <c r="J58" s="168"/>
      <c r="K58" s="168"/>
      <c r="L58" s="168"/>
      <c r="M58" s="168"/>
      <c r="N58" s="168"/>
      <c r="O58" s="168"/>
      <c r="P58" s="168"/>
      <c r="Q58" s="168"/>
      <c r="R58" s="168"/>
      <c r="S58" s="169"/>
      <c r="U58" s="76"/>
    </row>
    <row r="59" spans="2:21" s="3" customFormat="1" ht="12.75" customHeight="1" outlineLevel="1" thickBot="1" x14ac:dyDescent="0.3">
      <c r="B59" s="133" t="s">
        <v>1365</v>
      </c>
      <c r="C59" s="137"/>
      <c r="D59" s="694" t="s">
        <v>147</v>
      </c>
      <c r="E59" s="694"/>
      <c r="F59" s="694"/>
      <c r="G59" s="694" t="s">
        <v>148</v>
      </c>
      <c r="H59" s="694"/>
      <c r="I59" s="189" t="s">
        <v>1367</v>
      </c>
      <c r="J59" s="190" t="s">
        <v>1367</v>
      </c>
      <c r="K59" s="190" t="s">
        <v>1367</v>
      </c>
      <c r="L59" s="190" t="s">
        <v>1367</v>
      </c>
      <c r="M59" s="190" t="s">
        <v>1367</v>
      </c>
      <c r="N59" s="190" t="s">
        <v>1367</v>
      </c>
      <c r="O59" s="190" t="s">
        <v>1367</v>
      </c>
      <c r="P59" s="190" t="s">
        <v>1367</v>
      </c>
      <c r="Q59" s="190" t="s">
        <v>1367</v>
      </c>
      <c r="R59" s="190" t="s">
        <v>1367</v>
      </c>
      <c r="S59" s="149" t="s">
        <v>1368</v>
      </c>
      <c r="U59" s="4"/>
    </row>
    <row r="60" spans="2:21" s="3" customFormat="1" ht="13.5" outlineLevel="1" thickBot="1" x14ac:dyDescent="0.3">
      <c r="B60" s="136" t="s">
        <v>143</v>
      </c>
      <c r="C60" s="131"/>
      <c r="D60" s="648" t="s">
        <v>136</v>
      </c>
      <c r="E60" s="695"/>
      <c r="F60" s="649"/>
      <c r="G60" s="646">
        <v>15</v>
      </c>
      <c r="H60" s="647"/>
      <c r="I60" s="373"/>
      <c r="J60" s="374"/>
      <c r="K60" s="374"/>
      <c r="L60" s="374"/>
      <c r="M60" s="374"/>
      <c r="N60" s="374"/>
      <c r="O60" s="374"/>
      <c r="P60" s="374"/>
      <c r="Q60" s="374"/>
      <c r="R60" s="375"/>
      <c r="S60" s="413">
        <f>SUM(I60:R60)</f>
        <v>0</v>
      </c>
      <c r="U60" s="4"/>
    </row>
    <row r="61" spans="2:21" s="3" customFormat="1" ht="13.5" outlineLevel="1" thickBot="1" x14ac:dyDescent="0.3">
      <c r="B61" s="324" t="s">
        <v>1498</v>
      </c>
      <c r="C61" s="325"/>
      <c r="D61" s="74"/>
      <c r="E61" s="74"/>
      <c r="F61" s="74"/>
      <c r="G61" s="74"/>
      <c r="H61" s="74"/>
      <c r="I61" s="376"/>
      <c r="J61" s="377"/>
      <c r="K61" s="377">
        <v>0</v>
      </c>
      <c r="L61" s="377"/>
      <c r="M61" s="377"/>
      <c r="N61" s="377"/>
      <c r="O61" s="377"/>
      <c r="P61" s="377"/>
      <c r="Q61" s="377"/>
      <c r="R61" s="378"/>
      <c r="S61" s="403">
        <f>SUM(I61:R61)</f>
        <v>0</v>
      </c>
      <c r="U61" s="4"/>
    </row>
    <row r="62" spans="2:21" s="3" customFormat="1" outlineLevel="1" x14ac:dyDescent="0.25">
      <c r="B62" s="136" t="s">
        <v>144</v>
      </c>
      <c r="C62" s="131"/>
      <c r="D62" s="74"/>
      <c r="E62" s="74"/>
      <c r="F62" s="74"/>
      <c r="G62" s="74"/>
      <c r="H62" s="191"/>
      <c r="I62" s="415">
        <f>IF($D60="Hourly",($G60*2088)*I60,$G60*I60)</f>
        <v>0</v>
      </c>
      <c r="J62" s="415">
        <f t="shared" ref="J62:R62" si="34">IF($D60="Hourly",($G60*2088)*J60,$G60*J60)</f>
        <v>0</v>
      </c>
      <c r="K62" s="415">
        <f t="shared" si="34"/>
        <v>0</v>
      </c>
      <c r="L62" s="415">
        <f t="shared" si="34"/>
        <v>0</v>
      </c>
      <c r="M62" s="415">
        <f t="shared" si="34"/>
        <v>0</v>
      </c>
      <c r="N62" s="415">
        <f t="shared" si="34"/>
        <v>0</v>
      </c>
      <c r="O62" s="415">
        <f t="shared" si="34"/>
        <v>0</v>
      </c>
      <c r="P62" s="415">
        <f t="shared" si="34"/>
        <v>0</v>
      </c>
      <c r="Q62" s="415">
        <f t="shared" si="34"/>
        <v>0</v>
      </c>
      <c r="R62" s="415">
        <f t="shared" si="34"/>
        <v>0</v>
      </c>
      <c r="S62" s="403">
        <f>SUM(I62:R62)</f>
        <v>0</v>
      </c>
      <c r="U62" s="4"/>
    </row>
    <row r="63" spans="2:21" s="3" customFormat="1" outlineLevel="1" x14ac:dyDescent="0.25">
      <c r="B63" s="136" t="s">
        <v>145</v>
      </c>
      <c r="C63" s="131"/>
      <c r="D63" s="131"/>
      <c r="E63" s="131"/>
      <c r="F63" s="131"/>
      <c r="G63" s="131"/>
      <c r="H63" s="132"/>
      <c r="I63" s="416">
        <f>IF(OR(I62=0,I62=""),0,I62*0.015)</f>
        <v>0</v>
      </c>
      <c r="J63" s="416">
        <f t="shared" ref="J63:R63" si="35">IF(OR(J62=0,J62=""),0,J62*0.015)</f>
        <v>0</v>
      </c>
      <c r="K63" s="416">
        <f t="shared" si="35"/>
        <v>0</v>
      </c>
      <c r="L63" s="416">
        <f t="shared" si="35"/>
        <v>0</v>
      </c>
      <c r="M63" s="416">
        <f t="shared" si="35"/>
        <v>0</v>
      </c>
      <c r="N63" s="416">
        <f t="shared" si="35"/>
        <v>0</v>
      </c>
      <c r="O63" s="416">
        <f t="shared" si="35"/>
        <v>0</v>
      </c>
      <c r="P63" s="416">
        <f t="shared" si="35"/>
        <v>0</v>
      </c>
      <c r="Q63" s="416">
        <f t="shared" si="35"/>
        <v>0</v>
      </c>
      <c r="R63" s="416">
        <f t="shared" si="35"/>
        <v>0</v>
      </c>
      <c r="S63" s="403">
        <f>SUM(I63:R63)</f>
        <v>0</v>
      </c>
      <c r="U63" s="4"/>
    </row>
    <row r="64" spans="2:21" s="3" customFormat="1" x14ac:dyDescent="0.25">
      <c r="B64" s="133" t="s">
        <v>146</v>
      </c>
      <c r="C64" s="131"/>
      <c r="D64" s="131"/>
      <c r="E64" s="131"/>
      <c r="F64" s="131"/>
      <c r="G64" s="131"/>
      <c r="H64" s="132"/>
      <c r="I64" s="417">
        <f>SUM(I61:I63)</f>
        <v>0</v>
      </c>
      <c r="J64" s="417">
        <f t="shared" ref="J64:R64" si="36">SUM(J62:J63)</f>
        <v>0</v>
      </c>
      <c r="K64" s="417">
        <f>SUM(K62:K63)</f>
        <v>0</v>
      </c>
      <c r="L64" s="417">
        <f t="shared" si="36"/>
        <v>0</v>
      </c>
      <c r="M64" s="417">
        <f t="shared" si="36"/>
        <v>0</v>
      </c>
      <c r="N64" s="417">
        <f t="shared" si="36"/>
        <v>0</v>
      </c>
      <c r="O64" s="417">
        <f t="shared" si="36"/>
        <v>0</v>
      </c>
      <c r="P64" s="417">
        <f t="shared" si="36"/>
        <v>0</v>
      </c>
      <c r="Q64" s="417">
        <f t="shared" si="36"/>
        <v>0</v>
      </c>
      <c r="R64" s="417">
        <f t="shared" si="36"/>
        <v>0</v>
      </c>
      <c r="S64" s="417">
        <f>SUM(S61:S63)</f>
        <v>0</v>
      </c>
      <c r="U64" s="4"/>
    </row>
    <row r="65" spans="2:21" s="75" customFormat="1" ht="5.0999999999999996" customHeight="1" x14ac:dyDescent="0.25">
      <c r="B65" s="163"/>
      <c r="C65" s="170"/>
      <c r="D65" s="170"/>
      <c r="E65" s="170"/>
      <c r="F65" s="170"/>
      <c r="G65" s="170"/>
      <c r="H65" s="170"/>
      <c r="I65" s="168"/>
      <c r="J65" s="168"/>
      <c r="K65" s="168"/>
      <c r="L65" s="168"/>
      <c r="M65" s="168"/>
      <c r="N65" s="168"/>
      <c r="O65" s="168"/>
      <c r="P65" s="168"/>
      <c r="Q65" s="168"/>
      <c r="R65" s="168"/>
      <c r="S65" s="171"/>
      <c r="U65" s="76"/>
    </row>
    <row r="66" spans="2:21" s="3" customFormat="1" ht="12.75" customHeight="1" outlineLevel="1" thickBot="1" x14ac:dyDescent="0.3">
      <c r="B66" s="660" t="s">
        <v>1366</v>
      </c>
      <c r="C66" s="692"/>
      <c r="D66" s="693"/>
      <c r="E66" s="690" t="s">
        <v>147</v>
      </c>
      <c r="F66" s="691"/>
      <c r="G66" s="694" t="s">
        <v>148</v>
      </c>
      <c r="H66" s="694"/>
      <c r="I66" s="189" t="s">
        <v>1367</v>
      </c>
      <c r="J66" s="190" t="s">
        <v>1367</v>
      </c>
      <c r="K66" s="190" t="s">
        <v>1367</v>
      </c>
      <c r="L66" s="190" t="s">
        <v>1367</v>
      </c>
      <c r="M66" s="190" t="s">
        <v>1367</v>
      </c>
      <c r="N66" s="190" t="s">
        <v>1367</v>
      </c>
      <c r="O66" s="190" t="s">
        <v>1367</v>
      </c>
      <c r="P66" s="190" t="s">
        <v>1367</v>
      </c>
      <c r="Q66" s="190" t="s">
        <v>1367</v>
      </c>
      <c r="R66" s="190" t="s">
        <v>1367</v>
      </c>
      <c r="S66" s="149" t="s">
        <v>1368</v>
      </c>
      <c r="U66" s="4"/>
    </row>
    <row r="67" spans="2:21" s="3" customFormat="1" ht="13.5" outlineLevel="1" thickBot="1" x14ac:dyDescent="0.3">
      <c r="B67" s="136" t="s">
        <v>139</v>
      </c>
      <c r="C67" s="131"/>
      <c r="D67" s="32"/>
      <c r="E67" s="648" t="s">
        <v>136</v>
      </c>
      <c r="F67" s="649"/>
      <c r="G67" s="646">
        <v>25</v>
      </c>
      <c r="H67" s="647"/>
      <c r="I67" s="411"/>
      <c r="J67" s="411"/>
      <c r="K67" s="411"/>
      <c r="L67" s="411"/>
      <c r="M67" s="411"/>
      <c r="N67" s="411"/>
      <c r="O67" s="411"/>
      <c r="P67" s="411"/>
      <c r="Q67" s="411"/>
      <c r="R67" s="412"/>
      <c r="S67" s="413">
        <f>SUM(I67:R67)</f>
        <v>0</v>
      </c>
      <c r="U67" s="4"/>
    </row>
    <row r="68" spans="2:21" s="3" customFormat="1" outlineLevel="1" x14ac:dyDescent="0.25">
      <c r="B68" s="136" t="s">
        <v>140</v>
      </c>
      <c r="C68" s="131"/>
      <c r="D68" s="131"/>
      <c r="E68" s="74"/>
      <c r="F68" s="74"/>
      <c r="G68" s="74"/>
      <c r="H68" s="191"/>
      <c r="I68" s="408">
        <f>IF($E$67="Salary",I67*$G$67,IF($E$67="Hourly",(2088*I67)*$G$67,""))</f>
        <v>0</v>
      </c>
      <c r="J68" s="408">
        <f t="shared" ref="J68:R68" si="37">IF($E$67="Salary",J67*$G$67,IF($E$67="Hourly",(2088*J67)*$G$67,""))</f>
        <v>0</v>
      </c>
      <c r="K68" s="408">
        <f t="shared" si="37"/>
        <v>0</v>
      </c>
      <c r="L68" s="408">
        <f t="shared" si="37"/>
        <v>0</v>
      </c>
      <c r="M68" s="408">
        <f t="shared" si="37"/>
        <v>0</v>
      </c>
      <c r="N68" s="408">
        <f t="shared" si="37"/>
        <v>0</v>
      </c>
      <c r="O68" s="408">
        <f t="shared" si="37"/>
        <v>0</v>
      </c>
      <c r="P68" s="408">
        <f t="shared" si="37"/>
        <v>0</v>
      </c>
      <c r="Q68" s="408">
        <f t="shared" si="37"/>
        <v>0</v>
      </c>
      <c r="R68" s="408">
        <f t="shared" si="37"/>
        <v>0</v>
      </c>
      <c r="S68" s="409">
        <f>SUM(I68:R68)</f>
        <v>0</v>
      </c>
      <c r="U68" s="4"/>
    </row>
    <row r="69" spans="2:21" s="3" customFormat="1" outlineLevel="1" x14ac:dyDescent="0.25">
      <c r="B69" s="136" t="s">
        <v>141</v>
      </c>
      <c r="C69" s="131"/>
      <c r="D69" s="131"/>
      <c r="E69" s="131"/>
      <c r="F69" s="131"/>
      <c r="G69" s="131"/>
      <c r="H69" s="132"/>
      <c r="I69" s="410">
        <f>IF(OR(I68=0,I68=""),0,I68*0.015)</f>
        <v>0</v>
      </c>
      <c r="J69" s="410">
        <f t="shared" ref="J69:R69" si="38">IF(OR(J68=0,J68=""),0,J68*0.015)</f>
        <v>0</v>
      </c>
      <c r="K69" s="410">
        <f t="shared" si="38"/>
        <v>0</v>
      </c>
      <c r="L69" s="410">
        <f t="shared" si="38"/>
        <v>0</v>
      </c>
      <c r="M69" s="410">
        <f t="shared" si="38"/>
        <v>0</v>
      </c>
      <c r="N69" s="410">
        <f t="shared" si="38"/>
        <v>0</v>
      </c>
      <c r="O69" s="410">
        <f t="shared" si="38"/>
        <v>0</v>
      </c>
      <c r="P69" s="410">
        <f t="shared" si="38"/>
        <v>0</v>
      </c>
      <c r="Q69" s="410">
        <f t="shared" si="38"/>
        <v>0</v>
      </c>
      <c r="R69" s="410">
        <f t="shared" si="38"/>
        <v>0</v>
      </c>
      <c r="S69" s="409">
        <f>SUM(I69:R69)</f>
        <v>0</v>
      </c>
      <c r="U69" s="4"/>
    </row>
    <row r="70" spans="2:21" s="3" customFormat="1" x14ac:dyDescent="0.25">
      <c r="B70" s="133" t="s">
        <v>142</v>
      </c>
      <c r="C70" s="131"/>
      <c r="D70" s="131"/>
      <c r="E70" s="131"/>
      <c r="F70" s="131"/>
      <c r="G70" s="131"/>
      <c r="H70" s="132"/>
      <c r="I70" s="410">
        <f>IF(SUM(I68:I69)&gt;0,SUM(I68:I69),0)</f>
        <v>0</v>
      </c>
      <c r="J70" s="410">
        <f t="shared" ref="J70:R70" si="39">IF(SUM(J68:J69)&gt;0,SUM(J68:J69),0)</f>
        <v>0</v>
      </c>
      <c r="K70" s="410">
        <f t="shared" si="39"/>
        <v>0</v>
      </c>
      <c r="L70" s="410">
        <f t="shared" si="39"/>
        <v>0</v>
      </c>
      <c r="M70" s="410">
        <f t="shared" si="39"/>
        <v>0</v>
      </c>
      <c r="N70" s="410">
        <f t="shared" si="39"/>
        <v>0</v>
      </c>
      <c r="O70" s="410">
        <f t="shared" si="39"/>
        <v>0</v>
      </c>
      <c r="P70" s="410">
        <f t="shared" si="39"/>
        <v>0</v>
      </c>
      <c r="Q70" s="410">
        <f t="shared" si="39"/>
        <v>0</v>
      </c>
      <c r="R70" s="410">
        <f t="shared" si="39"/>
        <v>0</v>
      </c>
      <c r="S70" s="409">
        <f>SUM(I70:R70)</f>
        <v>0</v>
      </c>
      <c r="U70" s="4"/>
    </row>
    <row r="71" spans="2:21" s="75" customFormat="1" ht="5.0999999999999996" customHeight="1" thickBot="1" x14ac:dyDescent="0.3">
      <c r="B71" s="163"/>
      <c r="C71" s="170"/>
      <c r="D71" s="170"/>
      <c r="E71" s="170"/>
      <c r="F71" s="170"/>
      <c r="G71" s="170"/>
      <c r="H71" s="170"/>
      <c r="I71" s="267"/>
      <c r="J71" s="267"/>
      <c r="K71" s="267"/>
      <c r="L71" s="267"/>
      <c r="M71" s="267"/>
      <c r="N71" s="267"/>
      <c r="O71" s="267"/>
      <c r="P71" s="267"/>
      <c r="Q71" s="267"/>
      <c r="R71" s="267"/>
      <c r="S71" s="171"/>
      <c r="U71" s="76"/>
    </row>
    <row r="72" spans="2:21" s="3" customFormat="1" ht="13.5" thickBot="1" x14ac:dyDescent="0.3">
      <c r="B72" s="133" t="s">
        <v>1373</v>
      </c>
      <c r="C72" s="131"/>
      <c r="D72" s="131"/>
      <c r="E72" s="131"/>
      <c r="F72" s="131"/>
      <c r="G72" s="131"/>
      <c r="H72" s="131"/>
      <c r="I72" s="179"/>
      <c r="J72" s="172"/>
      <c r="K72" s="172"/>
      <c r="L72" s="172"/>
      <c r="M72" s="172"/>
      <c r="N72" s="172"/>
      <c r="O72" s="172"/>
      <c r="P72" s="172"/>
      <c r="Q72" s="172"/>
      <c r="R72" s="180"/>
      <c r="S72" s="268">
        <f>SUM(I72:R72)</f>
        <v>0</v>
      </c>
      <c r="U72" s="4"/>
    </row>
    <row r="73" spans="2:21" s="75" customFormat="1" ht="5.0999999999999996" customHeight="1" x14ac:dyDescent="0.25">
      <c r="B73" s="163"/>
      <c r="C73" s="170"/>
      <c r="D73" s="170"/>
      <c r="E73" s="170"/>
      <c r="F73" s="170"/>
      <c r="G73" s="170"/>
      <c r="H73" s="170"/>
      <c r="I73" s="173"/>
      <c r="J73" s="173"/>
      <c r="K73" s="173"/>
      <c r="L73" s="173"/>
      <c r="M73" s="173"/>
      <c r="N73" s="173"/>
      <c r="O73" s="173"/>
      <c r="P73" s="173"/>
      <c r="Q73" s="173"/>
      <c r="R73" s="173"/>
      <c r="S73" s="171"/>
      <c r="U73" s="76"/>
    </row>
    <row r="74" spans="2:21" s="3" customFormat="1" ht="13.5" customHeight="1" thickBot="1" x14ac:dyDescent="0.3">
      <c r="B74" s="656" t="s">
        <v>1560</v>
      </c>
      <c r="C74" s="657"/>
      <c r="D74" s="657"/>
      <c r="E74" s="657"/>
      <c r="F74" s="657"/>
      <c r="G74" s="657"/>
      <c r="H74" s="657"/>
      <c r="I74" s="658"/>
      <c r="J74" s="658"/>
      <c r="K74" s="658"/>
      <c r="L74" s="658"/>
      <c r="M74" s="658"/>
      <c r="N74" s="658"/>
      <c r="O74" s="658"/>
      <c r="P74" s="658"/>
      <c r="Q74" s="658"/>
      <c r="R74" s="658"/>
      <c r="S74" s="659"/>
      <c r="U74" s="4"/>
    </row>
    <row r="75" spans="2:21" s="3" customFormat="1" outlineLevel="1" x14ac:dyDescent="0.25">
      <c r="B75" s="514" t="s">
        <v>1374</v>
      </c>
      <c r="C75" s="650"/>
      <c r="D75" s="650"/>
      <c r="E75" s="650"/>
      <c r="F75" s="650"/>
      <c r="G75" s="650"/>
      <c r="H75" s="650"/>
      <c r="I75" s="390"/>
      <c r="J75" s="391"/>
      <c r="K75" s="391"/>
      <c r="L75" s="391"/>
      <c r="M75" s="391"/>
      <c r="N75" s="391"/>
      <c r="O75" s="391"/>
      <c r="P75" s="391"/>
      <c r="Q75" s="391"/>
      <c r="R75" s="392"/>
      <c r="S75" s="404">
        <f t="shared" ref="S75:S91" si="40">SUM(I75:R75)</f>
        <v>0</v>
      </c>
      <c r="U75" s="4"/>
    </row>
    <row r="76" spans="2:21" s="3" customFormat="1" outlineLevel="1" x14ac:dyDescent="0.25">
      <c r="B76" s="514" t="s">
        <v>1375</v>
      </c>
      <c r="C76" s="650"/>
      <c r="D76" s="650"/>
      <c r="E76" s="650"/>
      <c r="F76" s="650"/>
      <c r="G76" s="650"/>
      <c r="H76" s="650"/>
      <c r="I76" s="393"/>
      <c r="J76" s="394"/>
      <c r="K76" s="394"/>
      <c r="L76" s="394"/>
      <c r="M76" s="394"/>
      <c r="N76" s="394"/>
      <c r="O76" s="394"/>
      <c r="P76" s="394"/>
      <c r="Q76" s="394"/>
      <c r="R76" s="395"/>
      <c r="S76" s="404">
        <f t="shared" si="40"/>
        <v>0</v>
      </c>
      <c r="U76" s="4"/>
    </row>
    <row r="77" spans="2:21" s="3" customFormat="1" outlineLevel="1" x14ac:dyDescent="0.25">
      <c r="B77" s="514" t="s">
        <v>1376</v>
      </c>
      <c r="C77" s="650"/>
      <c r="D77" s="650"/>
      <c r="E77" s="650"/>
      <c r="F77" s="650"/>
      <c r="G77" s="650"/>
      <c r="H77" s="650"/>
      <c r="I77" s="393"/>
      <c r="J77" s="394"/>
      <c r="K77" s="394"/>
      <c r="L77" s="394"/>
      <c r="M77" s="394"/>
      <c r="N77" s="394"/>
      <c r="O77" s="394"/>
      <c r="P77" s="394"/>
      <c r="Q77" s="394"/>
      <c r="R77" s="395"/>
      <c r="S77" s="404">
        <f t="shared" si="40"/>
        <v>0</v>
      </c>
      <c r="U77" s="4"/>
    </row>
    <row r="78" spans="2:21" s="3" customFormat="1" outlineLevel="1" x14ac:dyDescent="0.25">
      <c r="B78" s="514" t="s">
        <v>1377</v>
      </c>
      <c r="C78" s="650"/>
      <c r="D78" s="650"/>
      <c r="E78" s="650"/>
      <c r="F78" s="650"/>
      <c r="G78" s="650"/>
      <c r="H78" s="650"/>
      <c r="I78" s="393"/>
      <c r="J78" s="394"/>
      <c r="K78" s="394"/>
      <c r="L78" s="394"/>
      <c r="M78" s="394"/>
      <c r="N78" s="394"/>
      <c r="O78" s="394"/>
      <c r="P78" s="394"/>
      <c r="Q78" s="394"/>
      <c r="R78" s="395"/>
      <c r="S78" s="404">
        <f t="shared" si="40"/>
        <v>0</v>
      </c>
      <c r="U78" s="4"/>
    </row>
    <row r="79" spans="2:21" s="3" customFormat="1" outlineLevel="1" x14ac:dyDescent="0.25">
      <c r="B79" s="514" t="s">
        <v>1378</v>
      </c>
      <c r="C79" s="650"/>
      <c r="D79" s="650"/>
      <c r="E79" s="650"/>
      <c r="F79" s="650"/>
      <c r="G79" s="650"/>
      <c r="H79" s="650"/>
      <c r="I79" s="393"/>
      <c r="J79" s="394"/>
      <c r="K79" s="394"/>
      <c r="L79" s="394"/>
      <c r="M79" s="394"/>
      <c r="N79" s="394"/>
      <c r="O79" s="394"/>
      <c r="P79" s="394"/>
      <c r="Q79" s="394"/>
      <c r="R79" s="395"/>
      <c r="S79" s="404">
        <f t="shared" si="40"/>
        <v>0</v>
      </c>
      <c r="U79" s="4"/>
    </row>
    <row r="80" spans="2:21" s="3" customFormat="1" outlineLevel="1" x14ac:dyDescent="0.25">
      <c r="B80" s="514" t="s">
        <v>1379</v>
      </c>
      <c r="C80" s="650"/>
      <c r="D80" s="650"/>
      <c r="E80" s="650"/>
      <c r="F80" s="650"/>
      <c r="G80" s="650"/>
      <c r="H80" s="650"/>
      <c r="I80" s="393"/>
      <c r="J80" s="394"/>
      <c r="K80" s="394"/>
      <c r="L80" s="394"/>
      <c r="M80" s="394"/>
      <c r="N80" s="394"/>
      <c r="O80" s="394"/>
      <c r="P80" s="394"/>
      <c r="Q80" s="394"/>
      <c r="R80" s="395"/>
      <c r="S80" s="404">
        <f t="shared" si="40"/>
        <v>0</v>
      </c>
      <c r="U80" s="4"/>
    </row>
    <row r="81" spans="2:21" s="3" customFormat="1" outlineLevel="1" x14ac:dyDescent="0.25">
      <c r="B81" s="514" t="s">
        <v>1484</v>
      </c>
      <c r="C81" s="650"/>
      <c r="D81" s="650"/>
      <c r="E81" s="650"/>
      <c r="F81" s="650"/>
      <c r="G81" s="650"/>
      <c r="H81" s="650"/>
      <c r="I81" s="393"/>
      <c r="J81" s="394"/>
      <c r="K81" s="394"/>
      <c r="L81" s="394"/>
      <c r="M81" s="394"/>
      <c r="N81" s="394"/>
      <c r="O81" s="394"/>
      <c r="P81" s="394"/>
      <c r="Q81" s="394"/>
      <c r="R81" s="395"/>
      <c r="S81" s="404">
        <f t="shared" si="40"/>
        <v>0</v>
      </c>
      <c r="U81" s="4"/>
    </row>
    <row r="82" spans="2:21" s="3" customFormat="1" outlineLevel="1" x14ac:dyDescent="0.25">
      <c r="B82" s="514" t="s">
        <v>1380</v>
      </c>
      <c r="C82" s="650"/>
      <c r="D82" s="650"/>
      <c r="E82" s="650"/>
      <c r="F82" s="650"/>
      <c r="G82" s="650"/>
      <c r="H82" s="650"/>
      <c r="I82" s="393"/>
      <c r="J82" s="394"/>
      <c r="K82" s="394"/>
      <c r="L82" s="394"/>
      <c r="M82" s="394"/>
      <c r="N82" s="394"/>
      <c r="O82" s="394"/>
      <c r="P82" s="394"/>
      <c r="Q82" s="394"/>
      <c r="R82" s="395"/>
      <c r="S82" s="404">
        <f t="shared" si="40"/>
        <v>0</v>
      </c>
      <c r="U82" s="4"/>
    </row>
    <row r="83" spans="2:21" s="3" customFormat="1" outlineLevel="1" x14ac:dyDescent="0.25">
      <c r="B83" s="514" t="s">
        <v>1381</v>
      </c>
      <c r="C83" s="650"/>
      <c r="D83" s="650"/>
      <c r="E83" s="650"/>
      <c r="F83" s="650"/>
      <c r="G83" s="650"/>
      <c r="H83" s="650"/>
      <c r="I83" s="393"/>
      <c r="J83" s="394"/>
      <c r="K83" s="394"/>
      <c r="L83" s="394"/>
      <c r="M83" s="394"/>
      <c r="N83" s="394"/>
      <c r="O83" s="394"/>
      <c r="P83" s="394"/>
      <c r="Q83" s="394"/>
      <c r="R83" s="395"/>
      <c r="S83" s="404">
        <f t="shared" si="40"/>
        <v>0</v>
      </c>
      <c r="U83" s="4"/>
    </row>
    <row r="84" spans="2:21" s="3" customFormat="1" outlineLevel="1" x14ac:dyDescent="0.25">
      <c r="B84" s="514" t="s">
        <v>1382</v>
      </c>
      <c r="C84" s="650"/>
      <c r="D84" s="650"/>
      <c r="E84" s="650"/>
      <c r="F84" s="650"/>
      <c r="G84" s="650"/>
      <c r="H84" s="650"/>
      <c r="I84" s="393"/>
      <c r="J84" s="394"/>
      <c r="K84" s="394"/>
      <c r="L84" s="394"/>
      <c r="M84" s="394"/>
      <c r="N84" s="394"/>
      <c r="O84" s="394"/>
      <c r="P84" s="394"/>
      <c r="Q84" s="394"/>
      <c r="R84" s="395"/>
      <c r="S84" s="404">
        <f t="shared" si="40"/>
        <v>0</v>
      </c>
      <c r="U84" s="4"/>
    </row>
    <row r="85" spans="2:21" s="3" customFormat="1" outlineLevel="1" x14ac:dyDescent="0.25">
      <c r="B85" s="514" t="s">
        <v>79</v>
      </c>
      <c r="C85" s="650"/>
      <c r="D85" s="650"/>
      <c r="E85" s="650"/>
      <c r="F85" s="650"/>
      <c r="G85" s="650"/>
      <c r="H85" s="650"/>
      <c r="I85" s="393"/>
      <c r="J85" s="394"/>
      <c r="K85" s="394"/>
      <c r="L85" s="394"/>
      <c r="M85" s="394"/>
      <c r="N85" s="394"/>
      <c r="O85" s="394"/>
      <c r="P85" s="394"/>
      <c r="Q85" s="394"/>
      <c r="R85" s="395"/>
      <c r="S85" s="404">
        <f t="shared" si="40"/>
        <v>0</v>
      </c>
      <c r="U85" s="4"/>
    </row>
    <row r="86" spans="2:21" s="3" customFormat="1" outlineLevel="1" x14ac:dyDescent="0.25">
      <c r="B86" s="514" t="s">
        <v>1483</v>
      </c>
      <c r="C86" s="650"/>
      <c r="D86" s="650"/>
      <c r="E86" s="650"/>
      <c r="F86" s="650"/>
      <c r="G86" s="650"/>
      <c r="H86" s="650"/>
      <c r="I86" s="393"/>
      <c r="J86" s="394"/>
      <c r="K86" s="394"/>
      <c r="L86" s="394"/>
      <c r="M86" s="394"/>
      <c r="N86" s="394"/>
      <c r="O86" s="394"/>
      <c r="P86" s="394"/>
      <c r="Q86" s="394"/>
      <c r="R86" s="395"/>
      <c r="S86" s="404">
        <f t="shared" si="40"/>
        <v>0</v>
      </c>
      <c r="U86" s="4"/>
    </row>
    <row r="87" spans="2:21" s="3" customFormat="1" outlineLevel="1" x14ac:dyDescent="0.25">
      <c r="B87" s="514" t="s">
        <v>1480</v>
      </c>
      <c r="C87" s="650"/>
      <c r="D87" s="650"/>
      <c r="E87" s="650"/>
      <c r="F87" s="650"/>
      <c r="G87" s="650"/>
      <c r="H87" s="650"/>
      <c r="I87" s="393"/>
      <c r="J87" s="394"/>
      <c r="K87" s="394"/>
      <c r="L87" s="394"/>
      <c r="M87" s="394"/>
      <c r="N87" s="394"/>
      <c r="O87" s="394"/>
      <c r="P87" s="394"/>
      <c r="Q87" s="394"/>
      <c r="R87" s="395"/>
      <c r="S87" s="404">
        <f t="shared" si="40"/>
        <v>0</v>
      </c>
      <c r="U87" s="4"/>
    </row>
    <row r="88" spans="2:21" s="3" customFormat="1" outlineLevel="1" x14ac:dyDescent="0.25">
      <c r="B88" s="514" t="s">
        <v>1482</v>
      </c>
      <c r="C88" s="650"/>
      <c r="D88" s="650"/>
      <c r="E88" s="650"/>
      <c r="F88" s="650"/>
      <c r="G88" s="650"/>
      <c r="H88" s="650"/>
      <c r="I88" s="393"/>
      <c r="J88" s="394"/>
      <c r="K88" s="394"/>
      <c r="L88" s="394"/>
      <c r="M88" s="394"/>
      <c r="N88" s="394"/>
      <c r="O88" s="394"/>
      <c r="P88" s="394"/>
      <c r="Q88" s="394"/>
      <c r="R88" s="395"/>
      <c r="S88" s="404">
        <f t="shared" si="40"/>
        <v>0</v>
      </c>
      <c r="U88" s="4"/>
    </row>
    <row r="89" spans="2:21" s="3" customFormat="1" outlineLevel="1" x14ac:dyDescent="0.25">
      <c r="B89" s="514" t="s">
        <v>1485</v>
      </c>
      <c r="C89" s="650"/>
      <c r="D89" s="650"/>
      <c r="E89" s="650"/>
      <c r="F89" s="650"/>
      <c r="G89" s="650"/>
      <c r="H89" s="650"/>
      <c r="I89" s="393"/>
      <c r="J89" s="394"/>
      <c r="K89" s="394"/>
      <c r="L89" s="394"/>
      <c r="M89" s="394"/>
      <c r="N89" s="394"/>
      <c r="O89" s="394"/>
      <c r="P89" s="394"/>
      <c r="Q89" s="394"/>
      <c r="R89" s="395"/>
      <c r="S89" s="404">
        <f t="shared" si="40"/>
        <v>0</v>
      </c>
      <c r="U89" s="4"/>
    </row>
    <row r="90" spans="2:21" s="3" customFormat="1" outlineLevel="1" x14ac:dyDescent="0.25">
      <c r="B90" s="514" t="s">
        <v>74</v>
      </c>
      <c r="C90" s="650"/>
      <c r="D90" s="650"/>
      <c r="E90" s="650"/>
      <c r="F90" s="650"/>
      <c r="G90" s="650"/>
      <c r="H90" s="650"/>
      <c r="I90" s="393"/>
      <c r="J90" s="394"/>
      <c r="K90" s="394"/>
      <c r="L90" s="394"/>
      <c r="M90" s="394"/>
      <c r="N90" s="394"/>
      <c r="O90" s="394"/>
      <c r="P90" s="394"/>
      <c r="Q90" s="394"/>
      <c r="R90" s="395"/>
      <c r="S90" s="404">
        <f t="shared" si="40"/>
        <v>0</v>
      </c>
    </row>
    <row r="91" spans="2:21" s="14" customFormat="1" ht="12" outlineLevel="1" x14ac:dyDescent="0.25">
      <c r="B91" s="514" t="s">
        <v>1486</v>
      </c>
      <c r="C91" s="650"/>
      <c r="D91" s="650"/>
      <c r="E91" s="650"/>
      <c r="F91" s="650"/>
      <c r="G91" s="650"/>
      <c r="H91" s="650"/>
      <c r="I91" s="396"/>
      <c r="J91" s="397"/>
      <c r="K91" s="397"/>
      <c r="L91" s="397"/>
      <c r="M91" s="397"/>
      <c r="N91" s="397"/>
      <c r="O91" s="397"/>
      <c r="P91" s="397"/>
      <c r="Q91" s="397"/>
      <c r="R91" s="398"/>
      <c r="S91" s="405">
        <f t="shared" si="40"/>
        <v>0</v>
      </c>
    </row>
    <row r="92" spans="2:21" s="14" customFormat="1" outlineLevel="1" thickBot="1" x14ac:dyDescent="0.3">
      <c r="B92" s="514" t="s">
        <v>1543</v>
      </c>
      <c r="C92" s="650"/>
      <c r="D92" s="650"/>
      <c r="E92" s="650"/>
      <c r="F92" s="650"/>
      <c r="G92" s="650"/>
      <c r="H92" s="650"/>
      <c r="I92" s="399"/>
      <c r="J92" s="400"/>
      <c r="K92" s="400"/>
      <c r="L92" s="400"/>
      <c r="M92" s="400"/>
      <c r="N92" s="400"/>
      <c r="O92" s="400"/>
      <c r="P92" s="400"/>
      <c r="Q92" s="400"/>
      <c r="R92" s="401"/>
      <c r="S92" s="405">
        <f>SUM(I92:R92)</f>
        <v>0</v>
      </c>
    </row>
    <row r="93" spans="2:21" s="14" customFormat="1" ht="12" x14ac:dyDescent="0.25">
      <c r="B93" s="660" t="s">
        <v>1457</v>
      </c>
      <c r="C93" s="626"/>
      <c r="D93" s="626"/>
      <c r="E93" s="626"/>
      <c r="F93" s="626"/>
      <c r="G93" s="626"/>
      <c r="H93" s="626"/>
      <c r="I93" s="406">
        <f>SUM(I75:I92)</f>
        <v>0</v>
      </c>
      <c r="J93" s="406">
        <f t="shared" ref="J93:R93" si="41">SUM(J75:J92)</f>
        <v>0</v>
      </c>
      <c r="K93" s="406">
        <f t="shared" si="41"/>
        <v>0</v>
      </c>
      <c r="L93" s="406">
        <f t="shared" si="41"/>
        <v>0</v>
      </c>
      <c r="M93" s="406">
        <f t="shared" si="41"/>
        <v>0</v>
      </c>
      <c r="N93" s="406">
        <f t="shared" si="41"/>
        <v>0</v>
      </c>
      <c r="O93" s="406">
        <f t="shared" si="41"/>
        <v>0</v>
      </c>
      <c r="P93" s="406">
        <f t="shared" si="41"/>
        <v>0</v>
      </c>
      <c r="Q93" s="406">
        <f t="shared" si="41"/>
        <v>0</v>
      </c>
      <c r="R93" s="406">
        <f t="shared" si="41"/>
        <v>0</v>
      </c>
      <c r="S93" s="407">
        <f>SUM(I93:R93)</f>
        <v>0</v>
      </c>
    </row>
    <row r="94" spans="2:21" s="79" customFormat="1" ht="5.0999999999999996" customHeight="1" x14ac:dyDescent="0.25">
      <c r="B94" s="170"/>
      <c r="C94" s="170"/>
      <c r="D94" s="170"/>
      <c r="E94" s="170"/>
      <c r="F94" s="170"/>
      <c r="G94" s="170"/>
      <c r="H94" s="170"/>
      <c r="I94" s="173"/>
      <c r="J94" s="173"/>
      <c r="K94" s="173"/>
      <c r="L94" s="173"/>
      <c r="M94" s="173"/>
      <c r="N94" s="173"/>
      <c r="O94" s="173"/>
      <c r="P94" s="173"/>
      <c r="Q94" s="173"/>
      <c r="R94" s="173"/>
      <c r="S94" s="171"/>
    </row>
    <row r="95" spans="2:21" s="3" customFormat="1" ht="23.25" thickBot="1" x14ac:dyDescent="0.3">
      <c r="B95" s="341" t="s">
        <v>29</v>
      </c>
      <c r="C95" s="342" t="s">
        <v>1546</v>
      </c>
      <c r="D95" s="342" t="s">
        <v>26</v>
      </c>
      <c r="E95" s="342" t="s">
        <v>27</v>
      </c>
      <c r="F95" s="342" t="s">
        <v>1579</v>
      </c>
      <c r="G95" s="342" t="s">
        <v>32</v>
      </c>
      <c r="H95" s="342" t="s">
        <v>33</v>
      </c>
      <c r="I95" s="343" t="s">
        <v>94</v>
      </c>
      <c r="J95" s="343" t="s">
        <v>95</v>
      </c>
      <c r="K95" s="343" t="s">
        <v>96</v>
      </c>
      <c r="L95" s="343" t="s">
        <v>97</v>
      </c>
      <c r="M95" s="343" t="s">
        <v>98</v>
      </c>
      <c r="N95" s="343" t="s">
        <v>99</v>
      </c>
      <c r="O95" s="343" t="s">
        <v>100</v>
      </c>
      <c r="P95" s="343" t="s">
        <v>101</v>
      </c>
      <c r="Q95" s="343" t="s">
        <v>102</v>
      </c>
      <c r="R95" s="343" t="s">
        <v>103</v>
      </c>
      <c r="S95" s="344" t="s">
        <v>104</v>
      </c>
      <c r="U95" s="4"/>
    </row>
    <row r="96" spans="2:21" s="3" customFormat="1" outlineLevel="1" x14ac:dyDescent="0.25">
      <c r="B96" s="142" t="s">
        <v>16</v>
      </c>
      <c r="C96" s="365"/>
      <c r="D96" s="345"/>
      <c r="E96" s="346"/>
      <c r="F96" s="434"/>
      <c r="G96" s="184"/>
      <c r="H96" s="347" t="str">
        <f ca="1">IF(E96="","",YEARFRAC(E96,TODAY(),1))</f>
        <v/>
      </c>
      <c r="I96" s="437"/>
      <c r="J96" s="438"/>
      <c r="K96" s="438"/>
      <c r="L96" s="438"/>
      <c r="M96" s="438"/>
      <c r="N96" s="438"/>
      <c r="O96" s="438"/>
      <c r="P96" s="438"/>
      <c r="Q96" s="438"/>
      <c r="R96" s="438"/>
      <c r="S96" s="430">
        <f>SUM(I96:R96)</f>
        <v>0</v>
      </c>
      <c r="U96" s="356"/>
    </row>
    <row r="97" spans="2:21" s="3" customFormat="1" outlineLevel="1" x14ac:dyDescent="0.25">
      <c r="B97" s="142" t="s">
        <v>17</v>
      </c>
      <c r="C97" s="366"/>
      <c r="D97" s="348"/>
      <c r="E97" s="349"/>
      <c r="F97" s="436"/>
      <c r="G97" s="143"/>
      <c r="H97" s="347" t="str">
        <f t="shared" ref="H97:H105" ca="1" si="42">IF(E97="","",YEARFRAC(E97,TODAY(),1))</f>
        <v/>
      </c>
      <c r="I97" s="439"/>
      <c r="J97" s="436"/>
      <c r="K97" s="436"/>
      <c r="L97" s="436"/>
      <c r="M97" s="436"/>
      <c r="N97" s="436"/>
      <c r="O97" s="436"/>
      <c r="P97" s="436"/>
      <c r="Q97" s="436"/>
      <c r="R97" s="436"/>
      <c r="S97" s="430">
        <f t="shared" ref="S97:S105" si="43">SUM(I97:R97)</f>
        <v>0</v>
      </c>
      <c r="U97" s="4"/>
    </row>
    <row r="98" spans="2:21" s="3" customFormat="1" outlineLevel="1" x14ac:dyDescent="0.25">
      <c r="B98" s="142" t="s">
        <v>18</v>
      </c>
      <c r="C98" s="366"/>
      <c r="D98" s="348"/>
      <c r="E98" s="349"/>
      <c r="F98" s="435"/>
      <c r="G98" s="143"/>
      <c r="H98" s="347" t="str">
        <f t="shared" ca="1" si="42"/>
        <v/>
      </c>
      <c r="I98" s="439"/>
      <c r="J98" s="436"/>
      <c r="K98" s="436"/>
      <c r="L98" s="436"/>
      <c r="M98" s="436"/>
      <c r="N98" s="436"/>
      <c r="O98" s="436"/>
      <c r="P98" s="436"/>
      <c r="Q98" s="436"/>
      <c r="R98" s="436"/>
      <c r="S98" s="430">
        <f t="shared" si="43"/>
        <v>0</v>
      </c>
      <c r="U98" s="4"/>
    </row>
    <row r="99" spans="2:21" s="3" customFormat="1" outlineLevel="1" x14ac:dyDescent="0.25">
      <c r="B99" s="142" t="s">
        <v>19</v>
      </c>
      <c r="C99" s="366"/>
      <c r="D99" s="348"/>
      <c r="E99" s="349"/>
      <c r="F99" s="435"/>
      <c r="G99" s="143"/>
      <c r="H99" s="347" t="str">
        <f t="shared" ca="1" si="42"/>
        <v/>
      </c>
      <c r="I99" s="439"/>
      <c r="J99" s="436"/>
      <c r="K99" s="436"/>
      <c r="L99" s="436"/>
      <c r="M99" s="436"/>
      <c r="N99" s="436"/>
      <c r="O99" s="436"/>
      <c r="P99" s="436"/>
      <c r="Q99" s="436"/>
      <c r="R99" s="436"/>
      <c r="S99" s="430">
        <f t="shared" si="43"/>
        <v>0</v>
      </c>
      <c r="U99" s="4"/>
    </row>
    <row r="100" spans="2:21" s="3" customFormat="1" outlineLevel="1" x14ac:dyDescent="0.25">
      <c r="B100" s="142" t="s">
        <v>20</v>
      </c>
      <c r="C100" s="366"/>
      <c r="D100" s="348"/>
      <c r="E100" s="349"/>
      <c r="F100" s="435"/>
      <c r="G100" s="143"/>
      <c r="H100" s="347" t="str">
        <f t="shared" ca="1" si="42"/>
        <v/>
      </c>
      <c r="I100" s="439"/>
      <c r="J100" s="436"/>
      <c r="K100" s="436"/>
      <c r="L100" s="436"/>
      <c r="M100" s="436"/>
      <c r="N100" s="436"/>
      <c r="O100" s="436"/>
      <c r="P100" s="436"/>
      <c r="Q100" s="436"/>
      <c r="R100" s="436"/>
      <c r="S100" s="430">
        <f t="shared" si="43"/>
        <v>0</v>
      </c>
      <c r="U100" s="4"/>
    </row>
    <row r="101" spans="2:21" s="3" customFormat="1" outlineLevel="1" x14ac:dyDescent="0.25">
      <c r="B101" s="142" t="s">
        <v>21</v>
      </c>
      <c r="C101" s="366"/>
      <c r="D101" s="348"/>
      <c r="E101" s="349"/>
      <c r="F101" s="435"/>
      <c r="G101" s="143"/>
      <c r="H101" s="347" t="str">
        <f t="shared" ca="1" si="42"/>
        <v/>
      </c>
      <c r="I101" s="439"/>
      <c r="J101" s="436"/>
      <c r="K101" s="436"/>
      <c r="L101" s="436"/>
      <c r="M101" s="436"/>
      <c r="N101" s="436"/>
      <c r="O101" s="436"/>
      <c r="P101" s="436"/>
      <c r="Q101" s="436"/>
      <c r="R101" s="436"/>
      <c r="S101" s="430">
        <f t="shared" si="43"/>
        <v>0</v>
      </c>
      <c r="U101" s="4"/>
    </row>
    <row r="102" spans="2:21" s="3" customFormat="1" outlineLevel="1" x14ac:dyDescent="0.25">
      <c r="B102" s="142" t="s">
        <v>22</v>
      </c>
      <c r="C102" s="366"/>
      <c r="D102" s="348"/>
      <c r="E102" s="349"/>
      <c r="F102" s="435"/>
      <c r="G102" s="143"/>
      <c r="H102" s="347" t="str">
        <f t="shared" ca="1" si="42"/>
        <v/>
      </c>
      <c r="I102" s="439"/>
      <c r="J102" s="436"/>
      <c r="K102" s="436"/>
      <c r="L102" s="436"/>
      <c r="M102" s="436"/>
      <c r="N102" s="436"/>
      <c r="O102" s="436"/>
      <c r="P102" s="436"/>
      <c r="Q102" s="436"/>
      <c r="R102" s="436"/>
      <c r="S102" s="430">
        <f t="shared" si="43"/>
        <v>0</v>
      </c>
      <c r="U102" s="4"/>
    </row>
    <row r="103" spans="2:21" s="3" customFormat="1" outlineLevel="1" x14ac:dyDescent="0.25">
      <c r="B103" s="142" t="s">
        <v>23</v>
      </c>
      <c r="C103" s="366"/>
      <c r="D103" s="348"/>
      <c r="E103" s="349"/>
      <c r="F103" s="435"/>
      <c r="G103" s="143"/>
      <c r="H103" s="347" t="str">
        <f t="shared" ca="1" si="42"/>
        <v/>
      </c>
      <c r="I103" s="439"/>
      <c r="J103" s="436"/>
      <c r="K103" s="436"/>
      <c r="L103" s="436"/>
      <c r="M103" s="436"/>
      <c r="N103" s="436"/>
      <c r="O103" s="436"/>
      <c r="P103" s="436"/>
      <c r="Q103" s="436"/>
      <c r="R103" s="436"/>
      <c r="S103" s="430">
        <f t="shared" si="43"/>
        <v>0</v>
      </c>
      <c r="U103" s="4"/>
    </row>
    <row r="104" spans="2:21" s="3" customFormat="1" outlineLevel="1" x14ac:dyDescent="0.25">
      <c r="B104" s="142" t="s">
        <v>24</v>
      </c>
      <c r="C104" s="366"/>
      <c r="D104" s="348"/>
      <c r="E104" s="349"/>
      <c r="F104" s="435"/>
      <c r="G104" s="143"/>
      <c r="H104" s="347" t="str">
        <f t="shared" ca="1" si="42"/>
        <v/>
      </c>
      <c r="I104" s="439"/>
      <c r="J104" s="436"/>
      <c r="K104" s="436"/>
      <c r="L104" s="436"/>
      <c r="M104" s="436"/>
      <c r="N104" s="436"/>
      <c r="O104" s="436"/>
      <c r="P104" s="436"/>
      <c r="Q104" s="436"/>
      <c r="R104" s="436"/>
      <c r="S104" s="430">
        <f t="shared" si="43"/>
        <v>0</v>
      </c>
      <c r="U104" s="4"/>
    </row>
    <row r="105" spans="2:21" s="3" customFormat="1" ht="13.5" outlineLevel="1" thickBot="1" x14ac:dyDescent="0.3">
      <c r="B105" s="142" t="s">
        <v>25</v>
      </c>
      <c r="C105" s="366"/>
      <c r="D105" s="348"/>
      <c r="E105" s="349"/>
      <c r="F105" s="435"/>
      <c r="G105" s="143"/>
      <c r="H105" s="347" t="str">
        <f t="shared" ca="1" si="42"/>
        <v/>
      </c>
      <c r="I105" s="439"/>
      <c r="J105" s="436"/>
      <c r="K105" s="436"/>
      <c r="L105" s="436"/>
      <c r="M105" s="436"/>
      <c r="N105" s="436"/>
      <c r="O105" s="436"/>
      <c r="P105" s="436"/>
      <c r="Q105" s="436"/>
      <c r="R105" s="436"/>
      <c r="S105" s="430">
        <f t="shared" si="43"/>
        <v>0</v>
      </c>
      <c r="U105" s="4"/>
    </row>
    <row r="106" spans="2:21" s="157" customFormat="1" x14ac:dyDescent="0.25">
      <c r="B106" s="350" t="s">
        <v>29</v>
      </c>
      <c r="C106" s="351"/>
      <c r="D106" s="351"/>
      <c r="E106" s="352"/>
      <c r="F106" s="351"/>
      <c r="G106" s="352"/>
      <c r="H106" s="353"/>
      <c r="I106" s="440">
        <f>SUBTOTAL(109,'Rate Calculation'!$I$96:$I$105)</f>
        <v>0</v>
      </c>
      <c r="J106" s="440">
        <f>SUBTOTAL(109,'Rate Calculation'!$J$96:$J$105)</f>
        <v>0</v>
      </c>
      <c r="K106" s="440">
        <f>SUBTOTAL(109,'Rate Calculation'!$K$96:$K$105)</f>
        <v>0</v>
      </c>
      <c r="L106" s="440">
        <f>SUBTOTAL(109,'Rate Calculation'!$L$96:$L$105)</f>
        <v>0</v>
      </c>
      <c r="M106" s="440">
        <f>SUBTOTAL(109,'Rate Calculation'!$M$96:$M$105)</f>
        <v>0</v>
      </c>
      <c r="N106" s="440">
        <f>SUBTOTAL(109,'Rate Calculation'!$N$96:$N$105)</f>
        <v>0</v>
      </c>
      <c r="O106" s="440">
        <f>SUBTOTAL(109,'Rate Calculation'!$O$96:$O$105)</f>
        <v>0</v>
      </c>
      <c r="P106" s="440">
        <f>SUBTOTAL(109,'Rate Calculation'!$P$96:$P$105)</f>
        <v>0</v>
      </c>
      <c r="Q106" s="440">
        <f>SUBTOTAL(109,'Rate Calculation'!$Q$96:$Q$105)</f>
        <v>0</v>
      </c>
      <c r="R106" s="440">
        <f>SUBTOTAL(109,'Rate Calculation'!$R$96:$R$105)</f>
        <v>0</v>
      </c>
      <c r="S106" s="431">
        <f>SUBTOTAL(109,'Rate Calculation'!$S$96:$S$105)</f>
        <v>0</v>
      </c>
      <c r="U106" s="158"/>
    </row>
    <row r="107" spans="2:21" s="75" customFormat="1" ht="5.0999999999999996" customHeight="1" thickBot="1" x14ac:dyDescent="0.3">
      <c r="B107" s="174"/>
      <c r="C107" s="174"/>
      <c r="D107" s="174"/>
      <c r="E107" s="175"/>
      <c r="F107" s="174"/>
      <c r="G107" s="175"/>
      <c r="H107" s="175"/>
      <c r="I107" s="173"/>
      <c r="J107" s="173"/>
      <c r="K107" s="173"/>
      <c r="L107" s="173"/>
      <c r="M107" s="173"/>
      <c r="N107" s="173"/>
      <c r="O107" s="173"/>
      <c r="P107" s="173"/>
      <c r="Q107" s="173"/>
      <c r="R107" s="173"/>
      <c r="S107" s="269"/>
      <c r="U107" s="76"/>
    </row>
    <row r="108" spans="2:21" s="157" customFormat="1" ht="13.5" thickBot="1" x14ac:dyDescent="0.3">
      <c r="B108" s="651" t="s">
        <v>1479</v>
      </c>
      <c r="C108" s="652"/>
      <c r="D108" s="652"/>
      <c r="E108" s="652"/>
      <c r="F108" s="652"/>
      <c r="G108" s="652"/>
      <c r="H108" s="652"/>
      <c r="I108" s="424"/>
      <c r="J108" s="425"/>
      <c r="K108" s="425"/>
      <c r="L108" s="425"/>
      <c r="M108" s="425"/>
      <c r="N108" s="425"/>
      <c r="O108" s="425"/>
      <c r="P108" s="425"/>
      <c r="Q108" s="425"/>
      <c r="R108" s="426"/>
      <c r="S108" s="433">
        <f>SUM(I108:R108)</f>
        <v>0</v>
      </c>
      <c r="U108" s="158"/>
    </row>
    <row r="109" spans="2:21" s="159" customFormat="1" ht="5.0999999999999996" customHeight="1" thickBot="1" x14ac:dyDescent="0.3">
      <c r="B109" s="176"/>
      <c r="C109" s="176"/>
      <c r="D109" s="176"/>
      <c r="E109" s="176"/>
      <c r="F109" s="176"/>
      <c r="G109" s="176"/>
      <c r="H109" s="176"/>
      <c r="I109" s="177"/>
      <c r="J109" s="177"/>
      <c r="K109" s="177"/>
      <c r="L109" s="177"/>
      <c r="M109" s="177"/>
      <c r="N109" s="177"/>
      <c r="O109" s="177"/>
      <c r="P109" s="177"/>
      <c r="Q109" s="177"/>
      <c r="R109" s="177"/>
      <c r="S109" s="270"/>
      <c r="U109" s="160"/>
    </row>
    <row r="110" spans="2:21" s="157" customFormat="1" ht="13.5" thickBot="1" x14ac:dyDescent="0.3">
      <c r="B110" s="651" t="s">
        <v>1470</v>
      </c>
      <c r="C110" s="652"/>
      <c r="D110" s="652"/>
      <c r="E110" s="652"/>
      <c r="F110" s="652"/>
      <c r="G110" s="652"/>
      <c r="H110" s="652"/>
      <c r="I110" s="424"/>
      <c r="J110" s="425"/>
      <c r="K110" s="425"/>
      <c r="L110" s="425"/>
      <c r="M110" s="425"/>
      <c r="N110" s="425"/>
      <c r="O110" s="425"/>
      <c r="P110" s="425"/>
      <c r="Q110" s="425"/>
      <c r="R110" s="426"/>
      <c r="S110" s="433">
        <f>SUM($I$110:R110)</f>
        <v>0</v>
      </c>
    </row>
    <row r="111" spans="2:21" s="75" customFormat="1" ht="5.0999999999999996" customHeight="1" x14ac:dyDescent="0.25">
      <c r="B111" s="163"/>
      <c r="C111" s="163"/>
      <c r="D111" s="163"/>
      <c r="E111" s="163"/>
      <c r="F111" s="163"/>
      <c r="G111" s="163"/>
      <c r="H111" s="163"/>
      <c r="I111" s="173"/>
      <c r="J111" s="173"/>
      <c r="K111" s="173"/>
      <c r="L111" s="173"/>
      <c r="M111" s="173"/>
      <c r="N111" s="173"/>
      <c r="O111" s="173"/>
      <c r="P111" s="173"/>
      <c r="Q111" s="173"/>
      <c r="R111" s="173"/>
      <c r="S111" s="171"/>
    </row>
    <row r="112" spans="2:21" s="14" customFormat="1" ht="12" x14ac:dyDescent="0.25">
      <c r="B112" s="641" t="s">
        <v>12</v>
      </c>
      <c r="C112" s="642"/>
      <c r="D112" s="642"/>
      <c r="E112" s="642"/>
      <c r="F112" s="642"/>
      <c r="G112" s="642"/>
      <c r="H112" s="643"/>
      <c r="I112" s="432">
        <f>I8+I55+I56+I64+I70+I72+SUM(I75:I92)+I106+I108</f>
        <v>0</v>
      </c>
      <c r="J112" s="432">
        <f t="shared" ref="J112:R112" si="44">J8+J55+J56+J64+J70+J72+SUM(J75:J92)+J106+J108</f>
        <v>0</v>
      </c>
      <c r="K112" s="432">
        <f t="shared" si="44"/>
        <v>0</v>
      </c>
      <c r="L112" s="432">
        <f t="shared" si="44"/>
        <v>0</v>
      </c>
      <c r="M112" s="432">
        <f t="shared" si="44"/>
        <v>0</v>
      </c>
      <c r="N112" s="432">
        <f t="shared" si="44"/>
        <v>0</v>
      </c>
      <c r="O112" s="432">
        <f t="shared" si="44"/>
        <v>0</v>
      </c>
      <c r="P112" s="432">
        <f t="shared" si="44"/>
        <v>0</v>
      </c>
      <c r="Q112" s="432">
        <f t="shared" si="44"/>
        <v>0</v>
      </c>
      <c r="R112" s="432">
        <f t="shared" si="44"/>
        <v>0</v>
      </c>
      <c r="S112" s="432">
        <f>S55+S56+S64+S70+S72+SUM(S75:S91)+'Rate Calculation'!$S$106+S108+S8</f>
        <v>0</v>
      </c>
    </row>
    <row r="113" spans="1:21" x14ac:dyDescent="0.2">
      <c r="A113" s="16"/>
      <c r="B113" s="33"/>
      <c r="C113" s="33"/>
      <c r="D113" s="33"/>
      <c r="E113" s="33"/>
      <c r="F113" s="33"/>
      <c r="G113" s="33"/>
      <c r="H113" s="33"/>
      <c r="I113" s="3"/>
      <c r="J113" s="3"/>
      <c r="K113" s="3"/>
      <c r="L113" s="3"/>
      <c r="M113" s="3"/>
      <c r="N113" s="3"/>
      <c r="O113" s="3"/>
      <c r="P113" s="3"/>
      <c r="Q113" s="3"/>
      <c r="R113" s="3"/>
      <c r="S113" s="150"/>
      <c r="T113" s="16"/>
      <c r="U113" s="17"/>
    </row>
    <row r="114" spans="1:21" s="16" customFormat="1" thickBot="1" x14ac:dyDescent="0.3">
      <c r="B114" s="641" t="s">
        <v>55</v>
      </c>
      <c r="C114" s="642"/>
      <c r="D114" s="642"/>
      <c r="E114" s="642"/>
      <c r="F114" s="642"/>
      <c r="G114" s="642"/>
      <c r="H114" s="642"/>
      <c r="I114" s="10"/>
      <c r="J114" s="10"/>
      <c r="K114" s="10"/>
      <c r="L114" s="10"/>
      <c r="M114" s="10"/>
      <c r="N114" s="10"/>
      <c r="O114" s="10"/>
      <c r="P114" s="10"/>
      <c r="Q114" s="10"/>
      <c r="R114" s="10"/>
      <c r="S114" s="151"/>
    </row>
    <row r="115" spans="1:21" s="156" customFormat="1" ht="12" hidden="1" thickBot="1" x14ac:dyDescent="0.3">
      <c r="B115" s="653" t="s">
        <v>1363</v>
      </c>
      <c r="C115" s="654"/>
      <c r="D115" s="654"/>
      <c r="E115" s="654"/>
      <c r="F115" s="654"/>
      <c r="G115" s="654"/>
      <c r="H115" s="655"/>
      <c r="I115" s="41">
        <f t="shared" ref="I115:R115" si="45">IFERROR((I22+I60+I67)*(2088-120-96-104),0)</f>
        <v>0</v>
      </c>
      <c r="J115" s="41">
        <f t="shared" si="45"/>
        <v>0</v>
      </c>
      <c r="K115" s="41">
        <f t="shared" si="45"/>
        <v>0</v>
      </c>
      <c r="L115" s="41">
        <f t="shared" si="45"/>
        <v>0</v>
      </c>
      <c r="M115" s="41">
        <f t="shared" si="45"/>
        <v>0</v>
      </c>
      <c r="N115" s="41">
        <f t="shared" si="45"/>
        <v>0</v>
      </c>
      <c r="O115" s="41">
        <f t="shared" si="45"/>
        <v>0</v>
      </c>
      <c r="P115" s="41">
        <f t="shared" si="45"/>
        <v>0</v>
      </c>
      <c r="Q115" s="41">
        <f t="shared" si="45"/>
        <v>0</v>
      </c>
      <c r="R115" s="41">
        <f t="shared" si="45"/>
        <v>0</v>
      </c>
      <c r="S115" s="147">
        <f>SUM($I115:R$115)</f>
        <v>0</v>
      </c>
    </row>
    <row r="116" spans="1:21" s="16" customFormat="1" ht="12.75" customHeight="1" x14ac:dyDescent="0.25">
      <c r="A116" s="60" t="s">
        <v>156</v>
      </c>
      <c r="B116" s="511" t="s">
        <v>1459</v>
      </c>
      <c r="C116" s="512"/>
      <c r="D116" s="512"/>
      <c r="E116" s="512"/>
      <c r="F116" s="512"/>
      <c r="G116" s="512"/>
      <c r="H116" s="512"/>
      <c r="I116" s="262"/>
      <c r="J116" s="263"/>
      <c r="K116" s="361"/>
      <c r="L116" s="361"/>
      <c r="M116" s="361"/>
      <c r="N116" s="361"/>
      <c r="O116" s="361"/>
      <c r="P116" s="361"/>
      <c r="Q116" s="361"/>
      <c r="R116" s="362"/>
      <c r="S116" s="256">
        <f>SUM($I116:R$116)</f>
        <v>0</v>
      </c>
      <c r="U116" s="21"/>
    </row>
    <row r="117" spans="1:21" s="16" customFormat="1" ht="12.75" customHeight="1" x14ac:dyDescent="0.25">
      <c r="A117" s="60" t="s">
        <v>157</v>
      </c>
      <c r="B117" s="511" t="s">
        <v>1460</v>
      </c>
      <c r="C117" s="512"/>
      <c r="D117" s="512"/>
      <c r="E117" s="512"/>
      <c r="F117" s="512"/>
      <c r="G117" s="512"/>
      <c r="H117" s="512"/>
      <c r="I117" s="254"/>
      <c r="J117" s="255"/>
      <c r="K117" s="154"/>
      <c r="L117" s="154"/>
      <c r="M117" s="154"/>
      <c r="N117" s="154"/>
      <c r="O117" s="154"/>
      <c r="P117" s="154"/>
      <c r="Q117" s="154"/>
      <c r="R117" s="195"/>
      <c r="S117" s="256">
        <f>SUM($I117:R$117)</f>
        <v>0</v>
      </c>
      <c r="U117" s="21"/>
    </row>
    <row r="118" spans="1:21" s="16" customFormat="1" ht="12.75" customHeight="1" x14ac:dyDescent="0.25">
      <c r="A118" s="60" t="s">
        <v>158</v>
      </c>
      <c r="B118" s="511" t="s">
        <v>1458</v>
      </c>
      <c r="C118" s="512"/>
      <c r="D118" s="512"/>
      <c r="E118" s="512"/>
      <c r="F118" s="512"/>
      <c r="G118" s="512"/>
      <c r="H118" s="512"/>
      <c r="I118" s="254"/>
      <c r="J118" s="255"/>
      <c r="K118" s="154"/>
      <c r="L118" s="154"/>
      <c r="M118" s="154"/>
      <c r="N118" s="154"/>
      <c r="O118" s="154"/>
      <c r="P118" s="154"/>
      <c r="Q118" s="154"/>
      <c r="R118" s="195"/>
      <c r="S118" s="256">
        <f>SUM($I118:R$118)</f>
        <v>0</v>
      </c>
      <c r="U118" s="22"/>
    </row>
    <row r="119" spans="1:21" s="14" customFormat="1" ht="12.75" customHeight="1" x14ac:dyDescent="0.25">
      <c r="A119" s="61" t="s">
        <v>54</v>
      </c>
      <c r="B119" s="511" t="s">
        <v>83</v>
      </c>
      <c r="C119" s="512"/>
      <c r="D119" s="512"/>
      <c r="E119" s="512"/>
      <c r="F119" s="512"/>
      <c r="G119" s="512"/>
      <c r="H119" s="512"/>
      <c r="I119" s="254"/>
      <c r="J119" s="255"/>
      <c r="K119" s="154"/>
      <c r="L119" s="154"/>
      <c r="M119" s="154"/>
      <c r="N119" s="154"/>
      <c r="O119" s="154"/>
      <c r="P119" s="154"/>
      <c r="Q119" s="154"/>
      <c r="R119" s="195"/>
      <c r="S119" s="256">
        <f>SUM($I119:R$119)</f>
        <v>0</v>
      </c>
    </row>
    <row r="120" spans="1:21" s="3" customFormat="1" ht="12.75" customHeight="1" thickBot="1" x14ac:dyDescent="0.3">
      <c r="A120" s="62" t="s">
        <v>53</v>
      </c>
      <c r="B120" s="639" t="s">
        <v>84</v>
      </c>
      <c r="C120" s="640"/>
      <c r="D120" s="640"/>
      <c r="E120" s="640"/>
      <c r="F120" s="640"/>
      <c r="G120" s="640"/>
      <c r="H120" s="640"/>
      <c r="I120" s="264"/>
      <c r="J120" s="265"/>
      <c r="K120" s="363"/>
      <c r="L120" s="363"/>
      <c r="M120" s="363"/>
      <c r="N120" s="363"/>
      <c r="O120" s="363"/>
      <c r="P120" s="363"/>
      <c r="Q120" s="363"/>
      <c r="R120" s="364"/>
      <c r="S120" s="266">
        <f>SUM($I120:R$120)</f>
        <v>0</v>
      </c>
    </row>
    <row r="121" spans="1:21" s="14" customFormat="1" ht="12" x14ac:dyDescent="0.25">
      <c r="B121" s="641" t="s">
        <v>105</v>
      </c>
      <c r="C121" s="642"/>
      <c r="D121" s="642"/>
      <c r="E121" s="642"/>
      <c r="F121" s="642"/>
      <c r="G121" s="642"/>
      <c r="H121" s="643"/>
      <c r="I121" s="464">
        <f>IF(SUM(I116:I120)=0,I115,SUM(I116:I120))</f>
        <v>0</v>
      </c>
      <c r="J121" s="464">
        <f t="shared" ref="J121:R121" si="46">IF(SUM(J116:J120)=0,J115,SUM(J116:J120))</f>
        <v>0</v>
      </c>
      <c r="K121" s="464">
        <f>IF(SUM(K116:K120)=0,K115,SUM(K116:K120))</f>
        <v>0</v>
      </c>
      <c r="L121" s="464">
        <f>IF(SUM(L116:L120)=0,L115,SUM(L116:L120))</f>
        <v>0</v>
      </c>
      <c r="M121" s="464">
        <f t="shared" si="46"/>
        <v>0</v>
      </c>
      <c r="N121" s="464">
        <f t="shared" si="46"/>
        <v>0</v>
      </c>
      <c r="O121" s="464">
        <f t="shared" si="46"/>
        <v>0</v>
      </c>
      <c r="P121" s="464">
        <f t="shared" si="46"/>
        <v>0</v>
      </c>
      <c r="Q121" s="464">
        <f t="shared" si="46"/>
        <v>0</v>
      </c>
      <c r="R121" s="464">
        <f t="shared" si="46"/>
        <v>0</v>
      </c>
      <c r="S121" s="465">
        <f>IF(SUM(S116:S120)=0,S115,SUM(S116:S120))</f>
        <v>0</v>
      </c>
    </row>
    <row r="122" spans="1:21" s="16" customFormat="1" x14ac:dyDescent="0.25">
      <c r="B122" s="3"/>
      <c r="C122" s="3"/>
      <c r="D122" s="3"/>
      <c r="E122" s="3"/>
      <c r="F122" s="3"/>
      <c r="G122" s="3"/>
      <c r="H122" s="3"/>
      <c r="I122" s="3"/>
      <c r="J122" s="3"/>
      <c r="K122" s="3"/>
      <c r="L122" s="3"/>
      <c r="M122" s="3"/>
      <c r="N122" s="3"/>
      <c r="O122" s="3"/>
      <c r="P122" s="3"/>
      <c r="Q122" s="3"/>
      <c r="R122" s="3"/>
      <c r="S122" s="150"/>
    </row>
    <row r="123" spans="1:21" s="16" customFormat="1" thickBot="1" x14ac:dyDescent="0.3">
      <c r="B123" s="641" t="s">
        <v>56</v>
      </c>
      <c r="C123" s="642"/>
      <c r="D123" s="642"/>
      <c r="E123" s="642"/>
      <c r="F123" s="642"/>
      <c r="G123" s="642"/>
      <c r="H123" s="642"/>
      <c r="I123" s="196"/>
      <c r="J123" s="196"/>
      <c r="K123" s="196"/>
      <c r="L123" s="196"/>
      <c r="M123" s="196"/>
      <c r="N123" s="196"/>
      <c r="O123" s="196"/>
      <c r="P123" s="196"/>
      <c r="Q123" s="196"/>
      <c r="R123" s="196"/>
      <c r="S123" s="151"/>
    </row>
    <row r="124" spans="1:21" s="16" customFormat="1" ht="12.75" customHeight="1" x14ac:dyDescent="0.25">
      <c r="B124" s="511" t="s">
        <v>1544</v>
      </c>
      <c r="C124" s="636"/>
      <c r="D124" s="636"/>
      <c r="E124" s="636"/>
      <c r="F124" s="636"/>
      <c r="G124" s="636"/>
      <c r="H124" s="637"/>
      <c r="I124" s="460"/>
      <c r="J124" s="461"/>
      <c r="K124" s="461"/>
      <c r="L124" s="461"/>
      <c r="M124" s="461"/>
      <c r="N124" s="461"/>
      <c r="O124" s="461"/>
      <c r="P124" s="461"/>
      <c r="Q124" s="461"/>
      <c r="R124" s="462"/>
      <c r="S124" s="463">
        <f>SUM($I124:R$124)</f>
        <v>0</v>
      </c>
      <c r="U124" s="22"/>
    </row>
    <row r="125" spans="1:21" s="16" customFormat="1" ht="12.75" customHeight="1" x14ac:dyDescent="0.25">
      <c r="B125" s="511" t="s">
        <v>1545</v>
      </c>
      <c r="C125" s="636"/>
      <c r="D125" s="636"/>
      <c r="E125" s="636"/>
      <c r="F125" s="636"/>
      <c r="G125" s="636"/>
      <c r="H125" s="637"/>
      <c r="I125" s="369"/>
      <c r="J125" s="370"/>
      <c r="K125" s="370"/>
      <c r="L125" s="370"/>
      <c r="M125" s="370"/>
      <c r="N125" s="370"/>
      <c r="O125" s="370"/>
      <c r="P125" s="370"/>
      <c r="Q125" s="370"/>
      <c r="R125" s="371"/>
      <c r="S125" s="192"/>
      <c r="U125" s="22"/>
    </row>
    <row r="126" spans="1:21" s="16" customFormat="1" ht="12.75" customHeight="1" x14ac:dyDescent="0.25">
      <c r="B126" s="511" t="s">
        <v>1432</v>
      </c>
      <c r="C126" s="512"/>
      <c r="D126" s="512"/>
      <c r="E126" s="512"/>
      <c r="F126" s="512"/>
      <c r="G126" s="512"/>
      <c r="H126" s="512"/>
      <c r="I126" s="456"/>
      <c r="J126" s="457"/>
      <c r="K126" s="457"/>
      <c r="L126" s="457"/>
      <c r="M126" s="457"/>
      <c r="N126" s="457"/>
      <c r="O126" s="457"/>
      <c r="P126" s="457"/>
      <c r="Q126" s="457"/>
      <c r="R126" s="458"/>
      <c r="S126" s="459">
        <f>SUM($I$126:R126)</f>
        <v>0</v>
      </c>
    </row>
    <row r="127" spans="1:21" s="16" customFormat="1" ht="12.75" customHeight="1" x14ac:dyDescent="0.25">
      <c r="B127" s="511" t="s">
        <v>1456</v>
      </c>
      <c r="C127" s="512"/>
      <c r="D127" s="512"/>
      <c r="E127" s="512"/>
      <c r="F127" s="512"/>
      <c r="G127" s="512"/>
      <c r="H127" s="512"/>
      <c r="I127" s="194"/>
      <c r="J127" s="154"/>
      <c r="K127" s="154"/>
      <c r="L127" s="154"/>
      <c r="M127" s="154"/>
      <c r="N127" s="154"/>
      <c r="O127" s="154"/>
      <c r="P127" s="154"/>
      <c r="Q127" s="154"/>
      <c r="R127" s="195"/>
      <c r="S127" s="192"/>
    </row>
    <row r="128" spans="1:21" s="14" customFormat="1" ht="12.75" customHeight="1" x14ac:dyDescent="0.25">
      <c r="B128" s="538" t="s">
        <v>1561</v>
      </c>
      <c r="C128" s="626"/>
      <c r="D128" s="626"/>
      <c r="E128" s="626"/>
      <c r="F128" s="626"/>
      <c r="G128" s="626"/>
      <c r="H128" s="626"/>
      <c r="I128" s="197"/>
      <c r="J128" s="155"/>
      <c r="K128" s="155"/>
      <c r="L128" s="155"/>
      <c r="M128" s="155"/>
      <c r="N128" s="155"/>
      <c r="O128" s="155"/>
      <c r="P128" s="155"/>
      <c r="Q128" s="155"/>
      <c r="R128" s="198"/>
      <c r="S128" s="249">
        <f>IFERROR(AVERAGE($I128:R$128),0)</f>
        <v>0</v>
      </c>
    </row>
    <row r="129" spans="1:22" ht="12.75" customHeight="1" thickBot="1" x14ac:dyDescent="0.25">
      <c r="B129" s="511" t="s">
        <v>1562</v>
      </c>
      <c r="C129" s="512"/>
      <c r="D129" s="512"/>
      <c r="E129" s="512"/>
      <c r="F129" s="512"/>
      <c r="G129" s="512"/>
      <c r="H129" s="512"/>
      <c r="I129" s="452"/>
      <c r="J129" s="453"/>
      <c r="K129" s="453"/>
      <c r="L129" s="453"/>
      <c r="M129" s="453"/>
      <c r="N129" s="453"/>
      <c r="O129" s="453"/>
      <c r="P129" s="453"/>
      <c r="Q129" s="453"/>
      <c r="R129" s="454"/>
      <c r="S129" s="455">
        <f>SUM($I129:R$129)</f>
        <v>0</v>
      </c>
    </row>
    <row r="130" spans="1:22" x14ac:dyDescent="0.2">
      <c r="B130" s="641"/>
      <c r="C130" s="642"/>
      <c r="D130" s="642"/>
      <c r="E130" s="642"/>
      <c r="F130" s="642"/>
      <c r="G130" s="642"/>
      <c r="H130" s="643"/>
      <c r="I130" s="193"/>
      <c r="J130" s="193"/>
      <c r="K130" s="193"/>
      <c r="L130" s="193"/>
      <c r="M130" s="193"/>
      <c r="N130" s="193"/>
      <c r="O130" s="193"/>
      <c r="P130" s="193"/>
      <c r="Q130" s="193"/>
      <c r="R130" s="193"/>
      <c r="S130" s="152"/>
    </row>
    <row r="131" spans="1:22" x14ac:dyDescent="0.2">
      <c r="I131" s="58"/>
    </row>
    <row r="132" spans="1:22" x14ac:dyDescent="0.2">
      <c r="B132" s="134" t="s">
        <v>1523</v>
      </c>
      <c r="C132" s="135"/>
      <c r="D132" s="135"/>
      <c r="E132" s="135"/>
      <c r="F132" s="135"/>
      <c r="G132" s="135"/>
      <c r="H132" s="135"/>
      <c r="I132" s="10"/>
      <c r="J132" s="10"/>
      <c r="K132" s="10"/>
      <c r="L132" s="10"/>
      <c r="M132" s="10"/>
      <c r="N132" s="10"/>
      <c r="O132" s="10"/>
      <c r="P132" s="10"/>
      <c r="Q132" s="10"/>
      <c r="R132" s="10"/>
      <c r="S132" s="151"/>
    </row>
    <row r="133" spans="1:22" x14ac:dyDescent="0.2">
      <c r="B133" s="511" t="s">
        <v>1372</v>
      </c>
      <c r="C133" s="512"/>
      <c r="D133" s="512"/>
      <c r="E133" s="512"/>
      <c r="F133" s="512"/>
      <c r="G133" s="512"/>
      <c r="H133" s="513"/>
      <c r="I133" s="388">
        <f>IFERROR(IF(I117=SUM(I116:I117),0,I112/I121),0)</f>
        <v>0</v>
      </c>
      <c r="J133" s="388">
        <f t="shared" ref="J133:R133" si="47">IFERROR(IF(J117=SUM(J116:J117),0,J112/J121),0)</f>
        <v>0</v>
      </c>
      <c r="K133" s="388">
        <f>IFERROR(IF(K117=SUM(K116:K117),0,K112/K121),0)</f>
        <v>0</v>
      </c>
      <c r="L133" s="388">
        <f t="shared" si="47"/>
        <v>0</v>
      </c>
      <c r="M133" s="388">
        <f t="shared" si="47"/>
        <v>0</v>
      </c>
      <c r="N133" s="388">
        <f t="shared" si="47"/>
        <v>0</v>
      </c>
      <c r="O133" s="388">
        <f t="shared" si="47"/>
        <v>0</v>
      </c>
      <c r="P133" s="388">
        <f t="shared" si="47"/>
        <v>0</v>
      </c>
      <c r="Q133" s="388">
        <f t="shared" si="47"/>
        <v>0</v>
      </c>
      <c r="R133" s="388">
        <f t="shared" si="47"/>
        <v>0</v>
      </c>
      <c r="S133" s="389">
        <f>AVERAGE(I133:R133)</f>
        <v>0</v>
      </c>
      <c r="U133" s="58"/>
    </row>
    <row r="134" spans="1:22" x14ac:dyDescent="0.2">
      <c r="B134" s="511" t="s">
        <v>1371</v>
      </c>
      <c r="C134" s="512"/>
      <c r="D134" s="512"/>
      <c r="E134" s="512"/>
      <c r="F134" s="512"/>
      <c r="G134" s="512"/>
      <c r="H134" s="513"/>
      <c r="I134" s="388">
        <f>IFERROR((I117*(I112/I121)-I124)/I117,0)</f>
        <v>0</v>
      </c>
      <c r="J134" s="388">
        <f>IFERROR((J117*(J112/J121)-J124)/J117,0)</f>
        <v>0</v>
      </c>
      <c r="K134" s="388">
        <f>IFERROR((K117*(K112/K121)-K124)/K117,0)</f>
        <v>0</v>
      </c>
      <c r="L134" s="388">
        <f t="shared" ref="L134:R134" si="48">IFERROR((L117*(L112/L121)-L124)/L117,0)</f>
        <v>0</v>
      </c>
      <c r="M134" s="388">
        <f t="shared" si="48"/>
        <v>0</v>
      </c>
      <c r="N134" s="388">
        <f t="shared" si="48"/>
        <v>0</v>
      </c>
      <c r="O134" s="388">
        <f t="shared" si="48"/>
        <v>0</v>
      </c>
      <c r="P134" s="388">
        <f t="shared" si="48"/>
        <v>0</v>
      </c>
      <c r="Q134" s="388">
        <f t="shared" si="48"/>
        <v>0</v>
      </c>
      <c r="R134" s="388">
        <f t="shared" si="48"/>
        <v>0</v>
      </c>
      <c r="S134" s="389">
        <f>AVERAGE(I134:R134)</f>
        <v>0</v>
      </c>
      <c r="V134" s="58"/>
    </row>
    <row r="135" spans="1:22" x14ac:dyDescent="0.2">
      <c r="B135" s="511" t="s">
        <v>1461</v>
      </c>
      <c r="C135" s="512"/>
      <c r="D135" s="512"/>
      <c r="E135" s="512"/>
      <c r="F135" s="512"/>
      <c r="G135" s="512"/>
      <c r="H135" s="513"/>
      <c r="I135" s="388">
        <f>IFERROR((I118*(I112/I121)-I126)/I118,0)</f>
        <v>0</v>
      </c>
      <c r="J135" s="388">
        <f t="shared" ref="J135:R135" si="49">IFERROR((J118*(J112/J121)-J126)/J118,0)</f>
        <v>0</v>
      </c>
      <c r="K135" s="388">
        <f t="shared" si="49"/>
        <v>0</v>
      </c>
      <c r="L135" s="388">
        <f t="shared" si="49"/>
        <v>0</v>
      </c>
      <c r="M135" s="388">
        <f t="shared" si="49"/>
        <v>0</v>
      </c>
      <c r="N135" s="388">
        <f t="shared" si="49"/>
        <v>0</v>
      </c>
      <c r="O135" s="388">
        <f t="shared" si="49"/>
        <v>0</v>
      </c>
      <c r="P135" s="388">
        <f t="shared" si="49"/>
        <v>0</v>
      </c>
      <c r="Q135" s="388">
        <f t="shared" si="49"/>
        <v>0</v>
      </c>
      <c r="R135" s="388">
        <f t="shared" si="49"/>
        <v>0</v>
      </c>
      <c r="S135" s="389">
        <f>AVERAGE(I135:R135)</f>
        <v>0</v>
      </c>
      <c r="U135" s="59"/>
    </row>
    <row r="136" spans="1:22" x14ac:dyDescent="0.2">
      <c r="A136" s="3"/>
      <c r="B136" s="538" t="s">
        <v>54</v>
      </c>
      <c r="C136" s="626"/>
      <c r="D136" s="626"/>
      <c r="E136" s="626"/>
      <c r="F136" s="626"/>
      <c r="G136" s="626"/>
      <c r="H136" s="627"/>
      <c r="I136" s="388">
        <f>IFERROR(((I112/I121)+((I112/I121)*0.337)),0)</f>
        <v>0</v>
      </c>
      <c r="J136" s="388">
        <f>IFERROR(((J112/J121)+((J112/J121)*0.337)),0)</f>
        <v>0</v>
      </c>
      <c r="K136" s="388">
        <f t="shared" ref="K136:R136" si="50">IFERROR(((K112/K121)+((K112/K121)*0.337)),0)</f>
        <v>0</v>
      </c>
      <c r="L136" s="388">
        <f t="shared" si="50"/>
        <v>0</v>
      </c>
      <c r="M136" s="388">
        <f t="shared" si="50"/>
        <v>0</v>
      </c>
      <c r="N136" s="388">
        <f t="shared" si="50"/>
        <v>0</v>
      </c>
      <c r="O136" s="388">
        <f t="shared" si="50"/>
        <v>0</v>
      </c>
      <c r="P136" s="388">
        <f t="shared" si="50"/>
        <v>0</v>
      </c>
      <c r="Q136" s="388">
        <f t="shared" si="50"/>
        <v>0</v>
      </c>
      <c r="R136" s="388">
        <f t="shared" si="50"/>
        <v>0</v>
      </c>
      <c r="S136" s="389">
        <f>AVERAGE(I136:R136)</f>
        <v>0</v>
      </c>
      <c r="T136" s="16"/>
      <c r="U136" s="21"/>
    </row>
    <row r="137" spans="1:22" x14ac:dyDescent="0.2">
      <c r="A137" s="14"/>
      <c r="B137" s="538" t="s">
        <v>53</v>
      </c>
      <c r="C137" s="626"/>
      <c r="D137" s="626"/>
      <c r="E137" s="626"/>
      <c r="F137" s="626"/>
      <c r="G137" s="626"/>
      <c r="H137" s="627"/>
      <c r="I137" s="388">
        <f>IF(I120&gt;0,IFERROR(IF(AND(I128=0,I129=0),I136-((I112/I121)*0.337),IF(I128=0,(I120*(I112/I121)+(I129*I120))/I120,(I112/I121)*(1+I128))),0)+IFERROR(((I112/I121)*0.337),0),I136)</f>
        <v>0</v>
      </c>
      <c r="J137" s="388">
        <f t="shared" ref="J137:R137" si="51">IF(J120&gt;0,IFERROR(IF(AND(J128=0,J129=0),J136-((J112/J121)*0.337),IF(J128=0,(J120*(J112/J121)+(J129*J120))/J120,(J112/J121)*(1+J128))),0)+IFERROR(((J112/J121)*0.337),0),J136)</f>
        <v>0</v>
      </c>
      <c r="K137" s="388">
        <f t="shared" si="51"/>
        <v>0</v>
      </c>
      <c r="L137" s="388">
        <f t="shared" si="51"/>
        <v>0</v>
      </c>
      <c r="M137" s="388">
        <f t="shared" si="51"/>
        <v>0</v>
      </c>
      <c r="N137" s="388">
        <f t="shared" si="51"/>
        <v>0</v>
      </c>
      <c r="O137" s="388">
        <f t="shared" si="51"/>
        <v>0</v>
      </c>
      <c r="P137" s="388">
        <f t="shared" si="51"/>
        <v>0</v>
      </c>
      <c r="Q137" s="388">
        <f t="shared" si="51"/>
        <v>0</v>
      </c>
      <c r="R137" s="388">
        <f t="shared" si="51"/>
        <v>0</v>
      </c>
      <c r="S137" s="389">
        <f>AVERAGE(I137:R137)</f>
        <v>0</v>
      </c>
      <c r="T137" s="16"/>
      <c r="U137" s="16"/>
    </row>
    <row r="138" spans="1:22" x14ac:dyDescent="0.2">
      <c r="A138" s="16"/>
      <c r="B138" s="5"/>
      <c r="C138" s="5"/>
      <c r="D138" s="5"/>
      <c r="E138" s="5"/>
      <c r="F138" s="5"/>
      <c r="G138" s="5"/>
      <c r="H138" s="5"/>
      <c r="I138" s="80"/>
      <c r="J138" s="80"/>
      <c r="K138" s="5"/>
      <c r="L138" s="5"/>
      <c r="M138" s="5"/>
      <c r="N138" s="5"/>
      <c r="O138" s="5"/>
      <c r="P138" s="5"/>
      <c r="Q138" s="5"/>
      <c r="R138" s="5"/>
      <c r="S138" s="153"/>
    </row>
    <row r="139" spans="1:22" x14ac:dyDescent="0.2">
      <c r="A139" s="16"/>
      <c r="B139" s="134" t="s">
        <v>1454</v>
      </c>
      <c r="C139" s="135"/>
      <c r="D139" s="135"/>
      <c r="E139" s="135"/>
      <c r="F139" s="135"/>
      <c r="G139" s="135"/>
      <c r="H139" s="135"/>
      <c r="I139" s="10"/>
      <c r="J139" s="10"/>
      <c r="K139" s="10"/>
      <c r="L139" s="10"/>
      <c r="M139" s="10"/>
      <c r="N139" s="10"/>
      <c r="O139" s="10"/>
      <c r="P139" s="10"/>
      <c r="Q139" s="10"/>
      <c r="R139" s="10"/>
      <c r="S139" s="151"/>
    </row>
    <row r="140" spans="1:22" s="85" customFormat="1" x14ac:dyDescent="0.2">
      <c r="A140" s="84"/>
      <c r="B140" s="644" t="s">
        <v>1391</v>
      </c>
      <c r="C140" s="644"/>
      <c r="D140" s="644"/>
      <c r="E140" s="644"/>
      <c r="F140" s="644"/>
      <c r="G140" s="644"/>
      <c r="H140" s="645"/>
      <c r="I140" s="257"/>
      <c r="J140" s="258"/>
      <c r="K140" s="258"/>
      <c r="L140" s="258"/>
      <c r="M140" s="258"/>
      <c r="N140" s="258"/>
      <c r="O140" s="258"/>
      <c r="P140" s="258"/>
      <c r="Q140" s="258"/>
      <c r="R140" s="258"/>
      <c r="S140" s="259"/>
    </row>
    <row r="141" spans="1:22" s="85" customFormat="1" x14ac:dyDescent="0.2">
      <c r="A141" s="84"/>
      <c r="B141" s="590" t="s">
        <v>57</v>
      </c>
      <c r="C141" s="638"/>
      <c r="D141" s="638"/>
      <c r="E141" s="638"/>
      <c r="F141" s="638"/>
      <c r="G141" s="638"/>
      <c r="H141" s="638"/>
      <c r="I141" s="466" t="str">
        <f>IF(SUM(I116:I118)&gt;0,(I133*I116)+(I134*I117)+(I118*I135),IF(I115&gt;0,I115*I133,""))</f>
        <v/>
      </c>
      <c r="J141" s="466" t="str">
        <f t="shared" ref="J141:R141" si="52">IF(SUM(J116:J118)&gt;0,(J133*J116)+(J134*J117)+(J118*J135),IF(J115&gt;0,J115*J133,""))</f>
        <v/>
      </c>
      <c r="K141" s="466" t="str">
        <f t="shared" si="52"/>
        <v/>
      </c>
      <c r="L141" s="466" t="str">
        <f t="shared" si="52"/>
        <v/>
      </c>
      <c r="M141" s="466" t="str">
        <f t="shared" si="52"/>
        <v/>
      </c>
      <c r="N141" s="466" t="str">
        <f t="shared" si="52"/>
        <v/>
      </c>
      <c r="O141" s="466" t="str">
        <f t="shared" si="52"/>
        <v/>
      </c>
      <c r="P141" s="466" t="str">
        <f t="shared" si="52"/>
        <v/>
      </c>
      <c r="Q141" s="466" t="str">
        <f t="shared" si="52"/>
        <v/>
      </c>
      <c r="R141" s="466" t="str">
        <f t="shared" si="52"/>
        <v/>
      </c>
      <c r="S141" s="444">
        <f>SUM(I141:R141)</f>
        <v>0</v>
      </c>
    </row>
    <row r="142" spans="1:22" s="85" customFormat="1" x14ac:dyDescent="0.2">
      <c r="A142" s="84"/>
      <c r="B142" s="590" t="s">
        <v>58</v>
      </c>
      <c r="C142" s="638"/>
      <c r="D142" s="638"/>
      <c r="E142" s="638"/>
      <c r="F142" s="638"/>
      <c r="G142" s="638"/>
      <c r="H142" s="638"/>
      <c r="I142" s="466" t="str">
        <f>IF(SUM(I119:I120)&gt;0,SUM(I119:I120)*(I112/I121),"")</f>
        <v/>
      </c>
      <c r="J142" s="466" t="str">
        <f t="shared" ref="J142:R142" si="53">IF(SUM(J119:J120)&gt;0,SUM(J119:J120)*(J112/J121),"")</f>
        <v/>
      </c>
      <c r="K142" s="466" t="str">
        <f>IF(SUM(K119:K120)&gt;0,SUM(K119:K120)*(K112/K121),"")</f>
        <v/>
      </c>
      <c r="L142" s="466" t="str">
        <f>IF(SUM(L119:L120)&gt;0,SUM(L119:L120)*(L112/L121),"")</f>
        <v/>
      </c>
      <c r="M142" s="466" t="str">
        <f t="shared" si="53"/>
        <v/>
      </c>
      <c r="N142" s="466" t="str">
        <f t="shared" si="53"/>
        <v/>
      </c>
      <c r="O142" s="466" t="str">
        <f t="shared" si="53"/>
        <v/>
      </c>
      <c r="P142" s="466" t="str">
        <f t="shared" si="53"/>
        <v/>
      </c>
      <c r="Q142" s="466" t="str">
        <f t="shared" si="53"/>
        <v/>
      </c>
      <c r="R142" s="466" t="str">
        <f t="shared" si="53"/>
        <v/>
      </c>
      <c r="S142" s="444">
        <f t="shared" ref="S142:S158" si="54">SUM(I142:R142)</f>
        <v>0</v>
      </c>
    </row>
    <row r="143" spans="1:22" s="87" customFormat="1" x14ac:dyDescent="0.2">
      <c r="A143" s="86"/>
      <c r="B143" s="601" t="s">
        <v>30</v>
      </c>
      <c r="C143" s="635"/>
      <c r="D143" s="635"/>
      <c r="E143" s="635"/>
      <c r="F143" s="635"/>
      <c r="G143" s="635"/>
      <c r="H143" s="635"/>
      <c r="I143" s="466" t="str">
        <f>IF(SUM(I119:I120)&gt;0,SUM(I119:I120)*(I136-(I112/I121)),"")</f>
        <v/>
      </c>
      <c r="J143" s="466" t="str">
        <f t="shared" ref="J143:R143" si="55">IF(SUM(J119:J120)&gt;0,SUM(J119:J120)*(J136-(J112/J121)),"")</f>
        <v/>
      </c>
      <c r="K143" s="466" t="str">
        <f>IF(SUM(K119:K120)&gt;0,SUM(K119:K120)*(K136-(K112/K121)),"")</f>
        <v/>
      </c>
      <c r="L143" s="466" t="str">
        <f t="shared" si="55"/>
        <v/>
      </c>
      <c r="M143" s="466" t="str">
        <f t="shared" si="55"/>
        <v/>
      </c>
      <c r="N143" s="466" t="str">
        <f t="shared" si="55"/>
        <v/>
      </c>
      <c r="O143" s="466" t="str">
        <f t="shared" si="55"/>
        <v/>
      </c>
      <c r="P143" s="466" t="str">
        <f t="shared" si="55"/>
        <v/>
      </c>
      <c r="Q143" s="466" t="str">
        <f t="shared" si="55"/>
        <v/>
      </c>
      <c r="R143" s="466" t="str">
        <f t="shared" si="55"/>
        <v/>
      </c>
      <c r="S143" s="444">
        <f t="shared" si="54"/>
        <v>0</v>
      </c>
    </row>
    <row r="144" spans="1:22" ht="13.5" thickBot="1" x14ac:dyDescent="0.25">
      <c r="A144" s="16"/>
      <c r="B144" s="601" t="s">
        <v>1444</v>
      </c>
      <c r="C144" s="635"/>
      <c r="D144" s="635"/>
      <c r="E144" s="635"/>
      <c r="F144" s="635"/>
      <c r="G144" s="635"/>
      <c r="H144" s="635"/>
      <c r="I144" s="466" t="str">
        <f>IF(I120&gt;0,I120*(I137-I136),"")</f>
        <v/>
      </c>
      <c r="J144" s="466" t="str">
        <f t="shared" ref="J144:R144" si="56">IF(J120&gt;0,J120*(J137-J136),"")</f>
        <v/>
      </c>
      <c r="K144" s="466" t="str">
        <f t="shared" si="56"/>
        <v/>
      </c>
      <c r="L144" s="466" t="str">
        <f>IF(L120&gt;0,L120*(L137-L136),"")</f>
        <v/>
      </c>
      <c r="M144" s="466" t="str">
        <f t="shared" si="56"/>
        <v/>
      </c>
      <c r="N144" s="466" t="str">
        <f t="shared" si="56"/>
        <v/>
      </c>
      <c r="O144" s="466" t="str">
        <f t="shared" si="56"/>
        <v/>
      </c>
      <c r="P144" s="466" t="str">
        <f t="shared" si="56"/>
        <v/>
      </c>
      <c r="Q144" s="466" t="str">
        <f t="shared" si="56"/>
        <v/>
      </c>
      <c r="R144" s="466" t="str">
        <f t="shared" si="56"/>
        <v/>
      </c>
      <c r="S144" s="444">
        <f>SUM(I144:R144)</f>
        <v>0</v>
      </c>
    </row>
    <row r="145" spans="1:19" ht="13.5" thickBot="1" x14ac:dyDescent="0.25">
      <c r="A145" s="16"/>
      <c r="B145" s="688" t="s">
        <v>1</v>
      </c>
      <c r="C145" s="689"/>
      <c r="D145" s="689"/>
      <c r="E145" s="689"/>
      <c r="F145" s="689"/>
      <c r="G145" s="689"/>
      <c r="H145" s="689"/>
      <c r="I145" s="445">
        <f>SUM(I141:I144)</f>
        <v>0</v>
      </c>
      <c r="J145" s="445">
        <f t="shared" ref="J145:R145" si="57">SUM(J141:J144)</f>
        <v>0</v>
      </c>
      <c r="K145" s="445">
        <f t="shared" si="57"/>
        <v>0</v>
      </c>
      <c r="L145" s="445">
        <f t="shared" si="57"/>
        <v>0</v>
      </c>
      <c r="M145" s="445">
        <f t="shared" si="57"/>
        <v>0</v>
      </c>
      <c r="N145" s="445">
        <f t="shared" si="57"/>
        <v>0</v>
      </c>
      <c r="O145" s="445">
        <f t="shared" si="57"/>
        <v>0</v>
      </c>
      <c r="P145" s="445">
        <f t="shared" si="57"/>
        <v>0</v>
      </c>
      <c r="Q145" s="445">
        <f t="shared" si="57"/>
        <v>0</v>
      </c>
      <c r="R145" s="445">
        <f t="shared" si="57"/>
        <v>0</v>
      </c>
      <c r="S145" s="446">
        <f t="shared" si="54"/>
        <v>0</v>
      </c>
    </row>
    <row r="146" spans="1:19" ht="5.0999999999999996" customHeight="1" x14ac:dyDescent="0.2">
      <c r="A146" s="16"/>
      <c r="B146" s="248"/>
      <c r="C146" s="164"/>
      <c r="D146" s="164"/>
      <c r="E146" s="164"/>
      <c r="F146" s="164"/>
      <c r="G146" s="164"/>
      <c r="H146" s="164"/>
      <c r="I146" s="441"/>
      <c r="J146" s="441"/>
      <c r="K146" s="441"/>
      <c r="L146" s="441"/>
      <c r="M146" s="441"/>
      <c r="N146" s="441"/>
      <c r="O146" s="441"/>
      <c r="P146" s="441"/>
      <c r="Q146" s="441"/>
      <c r="R146" s="441"/>
      <c r="S146" s="442"/>
    </row>
    <row r="147" spans="1:19" x14ac:dyDescent="0.2">
      <c r="A147" s="16"/>
      <c r="B147" s="686" t="s">
        <v>13</v>
      </c>
      <c r="C147" s="687"/>
      <c r="D147" s="687"/>
      <c r="E147" s="687"/>
      <c r="F147" s="687"/>
      <c r="G147" s="687"/>
      <c r="H147" s="687"/>
      <c r="I147" s="441"/>
      <c r="J147" s="441"/>
      <c r="K147" s="441"/>
      <c r="L147" s="441"/>
      <c r="M147" s="441"/>
      <c r="N147" s="441"/>
      <c r="O147" s="441"/>
      <c r="P147" s="441"/>
      <c r="Q147" s="441"/>
      <c r="R147" s="441"/>
      <c r="S147" s="442"/>
    </row>
    <row r="148" spans="1:19" x14ac:dyDescent="0.2">
      <c r="A148" s="16"/>
      <c r="B148" s="247" t="s">
        <v>1445</v>
      </c>
      <c r="C148" s="163"/>
      <c r="D148" s="163"/>
      <c r="E148" s="163"/>
      <c r="F148" s="163"/>
      <c r="G148" s="163"/>
      <c r="H148" s="163"/>
      <c r="I148" s="443">
        <f>I112</f>
        <v>0</v>
      </c>
      <c r="J148" s="443">
        <f t="shared" ref="J148:R148" si="58">J112</f>
        <v>0</v>
      </c>
      <c r="K148" s="443">
        <f t="shared" si="58"/>
        <v>0</v>
      </c>
      <c r="L148" s="443">
        <f t="shared" si="58"/>
        <v>0</v>
      </c>
      <c r="M148" s="443">
        <f t="shared" si="58"/>
        <v>0</v>
      </c>
      <c r="N148" s="443">
        <f t="shared" si="58"/>
        <v>0</v>
      </c>
      <c r="O148" s="443">
        <f t="shared" si="58"/>
        <v>0</v>
      </c>
      <c r="P148" s="443">
        <f t="shared" si="58"/>
        <v>0</v>
      </c>
      <c r="Q148" s="443">
        <f t="shared" si="58"/>
        <v>0</v>
      </c>
      <c r="R148" s="443">
        <f t="shared" si="58"/>
        <v>0</v>
      </c>
      <c r="S148" s="444">
        <f t="shared" si="54"/>
        <v>0</v>
      </c>
    </row>
    <row r="149" spans="1:19" x14ac:dyDescent="0.2">
      <c r="A149" s="16"/>
      <c r="B149" s="247" t="s">
        <v>1446</v>
      </c>
      <c r="C149" s="163"/>
      <c r="D149" s="163"/>
      <c r="E149" s="163"/>
      <c r="F149" s="163"/>
      <c r="G149" s="163"/>
      <c r="H149" s="163"/>
      <c r="I149" s="443">
        <f>IFERROR((I124+I126)*-1,0)</f>
        <v>0</v>
      </c>
      <c r="J149" s="443">
        <f>IFERROR((J124+J126)*-1,0)</f>
        <v>0</v>
      </c>
      <c r="K149" s="443">
        <f>IFERROR((K124+K126)*-1,0)</f>
        <v>0</v>
      </c>
      <c r="L149" s="443">
        <f>(L124+L126)*-1</f>
        <v>0</v>
      </c>
      <c r="M149" s="443">
        <f t="shared" ref="M149:R149" si="59">(M124+M126)*-1</f>
        <v>0</v>
      </c>
      <c r="N149" s="443">
        <f t="shared" si="59"/>
        <v>0</v>
      </c>
      <c r="O149" s="443">
        <f t="shared" si="59"/>
        <v>0</v>
      </c>
      <c r="P149" s="443">
        <f t="shared" si="59"/>
        <v>0</v>
      </c>
      <c r="Q149" s="443">
        <f t="shared" si="59"/>
        <v>0</v>
      </c>
      <c r="R149" s="443">
        <f t="shared" si="59"/>
        <v>0</v>
      </c>
      <c r="S149" s="444">
        <f t="shared" si="54"/>
        <v>0</v>
      </c>
    </row>
    <row r="150" spans="1:19" ht="13.5" thickBot="1" x14ac:dyDescent="0.25">
      <c r="A150" s="16"/>
      <c r="B150" s="386" t="s">
        <v>1448</v>
      </c>
      <c r="C150" s="163"/>
      <c r="D150" s="163"/>
      <c r="E150" s="163"/>
      <c r="F150" s="163"/>
      <c r="G150" s="163"/>
      <c r="H150" s="163"/>
      <c r="I150" s="443">
        <f>IFERROR(I143*(0.175/0.337),0)</f>
        <v>0</v>
      </c>
      <c r="J150" s="443">
        <f t="shared" ref="J150:R150" si="60">IFERROR(J143*(0.175/0.337),0)</f>
        <v>0</v>
      </c>
      <c r="K150" s="443">
        <f t="shared" si="60"/>
        <v>0</v>
      </c>
      <c r="L150" s="443">
        <f t="shared" si="60"/>
        <v>0</v>
      </c>
      <c r="M150" s="443">
        <f t="shared" si="60"/>
        <v>0</v>
      </c>
      <c r="N150" s="443">
        <f t="shared" si="60"/>
        <v>0</v>
      </c>
      <c r="O150" s="443">
        <f t="shared" si="60"/>
        <v>0</v>
      </c>
      <c r="P150" s="443">
        <f t="shared" si="60"/>
        <v>0</v>
      </c>
      <c r="Q150" s="443">
        <f t="shared" si="60"/>
        <v>0</v>
      </c>
      <c r="R150" s="443">
        <f t="shared" si="60"/>
        <v>0</v>
      </c>
      <c r="S150" s="444">
        <f t="shared" si="54"/>
        <v>0</v>
      </c>
    </row>
    <row r="151" spans="1:19" ht="13.5" thickBot="1" x14ac:dyDescent="0.25">
      <c r="A151" s="16"/>
      <c r="B151" s="447" t="s">
        <v>12</v>
      </c>
      <c r="C151" s="448"/>
      <c r="D151" s="448"/>
      <c r="E151" s="448"/>
      <c r="F151" s="448"/>
      <c r="G151" s="448"/>
      <c r="H151" s="448"/>
      <c r="I151" s="445">
        <f>IFERROR(I148+I149+I150,"")</f>
        <v>0</v>
      </c>
      <c r="J151" s="445">
        <f t="shared" ref="J151:R151" si="61">IFERROR(J148+J149+J150,"")</f>
        <v>0</v>
      </c>
      <c r="K151" s="445">
        <f t="shared" si="61"/>
        <v>0</v>
      </c>
      <c r="L151" s="445">
        <f t="shared" si="61"/>
        <v>0</v>
      </c>
      <c r="M151" s="445">
        <f t="shared" si="61"/>
        <v>0</v>
      </c>
      <c r="N151" s="445">
        <f t="shared" si="61"/>
        <v>0</v>
      </c>
      <c r="O151" s="445">
        <f t="shared" si="61"/>
        <v>0</v>
      </c>
      <c r="P151" s="445">
        <f t="shared" si="61"/>
        <v>0</v>
      </c>
      <c r="Q151" s="445">
        <f t="shared" si="61"/>
        <v>0</v>
      </c>
      <c r="R151" s="445">
        <f t="shared" si="61"/>
        <v>0</v>
      </c>
      <c r="S151" s="446">
        <f t="shared" si="54"/>
        <v>0</v>
      </c>
    </row>
    <row r="152" spans="1:19" x14ac:dyDescent="0.2">
      <c r="A152" s="16"/>
      <c r="B152" s="449" t="s">
        <v>1447</v>
      </c>
      <c r="C152" s="450"/>
      <c r="D152" s="450"/>
      <c r="E152" s="450"/>
      <c r="F152" s="450"/>
      <c r="G152" s="450"/>
      <c r="H152" s="450"/>
      <c r="I152" s="451">
        <f>IFERROR(I145-I151,"")</f>
        <v>0</v>
      </c>
      <c r="J152" s="451">
        <f t="shared" ref="J152:R152" si="62">IFERROR(J145-J151,"")</f>
        <v>0</v>
      </c>
      <c r="K152" s="451">
        <f t="shared" si="62"/>
        <v>0</v>
      </c>
      <c r="L152" s="451">
        <f t="shared" si="62"/>
        <v>0</v>
      </c>
      <c r="M152" s="451">
        <f t="shared" si="62"/>
        <v>0</v>
      </c>
      <c r="N152" s="451">
        <f t="shared" si="62"/>
        <v>0</v>
      </c>
      <c r="O152" s="451">
        <f t="shared" si="62"/>
        <v>0</v>
      </c>
      <c r="P152" s="451">
        <f t="shared" si="62"/>
        <v>0</v>
      </c>
      <c r="Q152" s="451">
        <f t="shared" si="62"/>
        <v>0</v>
      </c>
      <c r="R152" s="451">
        <f t="shared" si="62"/>
        <v>0</v>
      </c>
      <c r="S152" s="451">
        <f t="shared" si="54"/>
        <v>0</v>
      </c>
    </row>
    <row r="153" spans="1:19" x14ac:dyDescent="0.2">
      <c r="A153" s="16"/>
      <c r="B153" s="248"/>
      <c r="C153" s="163"/>
      <c r="D153" s="163"/>
      <c r="E153" s="163"/>
      <c r="F153" s="163"/>
      <c r="G153" s="163"/>
      <c r="H153" s="163"/>
      <c r="I153" s="260"/>
      <c r="J153" s="260"/>
      <c r="K153" s="260"/>
      <c r="L153" s="260"/>
      <c r="M153" s="260"/>
      <c r="N153" s="260"/>
      <c r="O153" s="260"/>
      <c r="P153" s="260"/>
      <c r="Q153" s="260"/>
      <c r="R153" s="260"/>
      <c r="S153" s="261"/>
    </row>
    <row r="154" spans="1:19" x14ac:dyDescent="0.2">
      <c r="A154" s="16"/>
      <c r="B154" s="686" t="s">
        <v>1450</v>
      </c>
      <c r="C154" s="687"/>
      <c r="D154" s="687"/>
      <c r="E154" s="687"/>
      <c r="F154" s="687"/>
      <c r="G154" s="687"/>
      <c r="H154" s="687"/>
      <c r="I154" s="246"/>
      <c r="J154" s="246"/>
      <c r="K154" s="246"/>
      <c r="L154" s="246"/>
      <c r="M154" s="246"/>
      <c r="N154" s="246"/>
      <c r="O154" s="246"/>
      <c r="P154" s="246"/>
      <c r="Q154" s="246"/>
      <c r="R154" s="246"/>
      <c r="S154" s="245">
        <f>SUM(I154:R154)</f>
        <v>0</v>
      </c>
    </row>
    <row r="155" spans="1:19" x14ac:dyDescent="0.2">
      <c r="A155" s="16"/>
      <c r="B155" s="386" t="s">
        <v>1449</v>
      </c>
      <c r="C155" s="163"/>
      <c r="D155" s="163"/>
      <c r="E155" s="163"/>
      <c r="F155" s="163"/>
      <c r="G155" s="163"/>
      <c r="H155" s="163"/>
      <c r="I155" s="443" t="str">
        <f>IFERROR(I143*(0.162/0.337),"")</f>
        <v/>
      </c>
      <c r="J155" s="443" t="str">
        <f t="shared" ref="J155:R155" si="63">IFERROR(J143*(0.162/0.337),"")</f>
        <v/>
      </c>
      <c r="K155" s="443" t="str">
        <f t="shared" si="63"/>
        <v/>
      </c>
      <c r="L155" s="443" t="str">
        <f t="shared" si="63"/>
        <v/>
      </c>
      <c r="M155" s="443" t="str">
        <f t="shared" si="63"/>
        <v/>
      </c>
      <c r="N155" s="443" t="str">
        <f t="shared" si="63"/>
        <v/>
      </c>
      <c r="O155" s="443" t="str">
        <f t="shared" si="63"/>
        <v/>
      </c>
      <c r="P155" s="443" t="str">
        <f t="shared" si="63"/>
        <v/>
      </c>
      <c r="Q155" s="443" t="str">
        <f t="shared" si="63"/>
        <v/>
      </c>
      <c r="R155" s="443" t="str">
        <f t="shared" si="63"/>
        <v/>
      </c>
      <c r="S155" s="444">
        <f t="shared" si="54"/>
        <v>0</v>
      </c>
    </row>
    <row r="156" spans="1:19" ht="13.5" thickBot="1" x14ac:dyDescent="0.25">
      <c r="A156" s="16"/>
      <c r="B156" s="386" t="s">
        <v>1444</v>
      </c>
      <c r="C156" s="163"/>
      <c r="D156" s="163"/>
      <c r="E156" s="163"/>
      <c r="F156" s="163"/>
      <c r="G156" s="163"/>
      <c r="H156" s="163"/>
      <c r="I156" s="443" t="str">
        <f>I144</f>
        <v/>
      </c>
      <c r="J156" s="443" t="str">
        <f t="shared" ref="J156:R156" si="64">J144</f>
        <v/>
      </c>
      <c r="K156" s="443" t="str">
        <f t="shared" si="64"/>
        <v/>
      </c>
      <c r="L156" s="443" t="str">
        <f t="shared" si="64"/>
        <v/>
      </c>
      <c r="M156" s="443" t="str">
        <f t="shared" si="64"/>
        <v/>
      </c>
      <c r="N156" s="443" t="str">
        <f t="shared" si="64"/>
        <v/>
      </c>
      <c r="O156" s="443" t="str">
        <f t="shared" si="64"/>
        <v/>
      </c>
      <c r="P156" s="443" t="str">
        <f t="shared" si="64"/>
        <v/>
      </c>
      <c r="Q156" s="443" t="str">
        <f t="shared" si="64"/>
        <v/>
      </c>
      <c r="R156" s="443" t="str">
        <f t="shared" si="64"/>
        <v/>
      </c>
      <c r="S156" s="444">
        <f t="shared" si="54"/>
        <v>0</v>
      </c>
    </row>
    <row r="157" spans="1:19" ht="13.5" thickBot="1" x14ac:dyDescent="0.25">
      <c r="A157" s="16"/>
      <c r="B157" s="467" t="s">
        <v>1451</v>
      </c>
      <c r="C157" s="468"/>
      <c r="D157" s="468"/>
      <c r="E157" s="468"/>
      <c r="F157" s="468"/>
      <c r="G157" s="468"/>
      <c r="H157" s="468"/>
      <c r="I157" s="469">
        <f>IFERROR(SUM(I155:I156),"")</f>
        <v>0</v>
      </c>
      <c r="J157" s="469">
        <f t="shared" ref="J157:R157" si="65">IFERROR(SUM(J155:J156),"")</f>
        <v>0</v>
      </c>
      <c r="K157" s="469">
        <f t="shared" si="65"/>
        <v>0</v>
      </c>
      <c r="L157" s="469">
        <f t="shared" si="65"/>
        <v>0</v>
      </c>
      <c r="M157" s="469">
        <f t="shared" si="65"/>
        <v>0</v>
      </c>
      <c r="N157" s="469">
        <f t="shared" si="65"/>
        <v>0</v>
      </c>
      <c r="O157" s="469">
        <f t="shared" si="65"/>
        <v>0</v>
      </c>
      <c r="P157" s="469">
        <f t="shared" si="65"/>
        <v>0</v>
      </c>
      <c r="Q157" s="469">
        <f t="shared" si="65"/>
        <v>0</v>
      </c>
      <c r="R157" s="469">
        <f t="shared" si="65"/>
        <v>0</v>
      </c>
      <c r="S157" s="470">
        <f t="shared" si="54"/>
        <v>0</v>
      </c>
    </row>
    <row r="158" spans="1:19" ht="15.75" customHeight="1" thickBot="1" x14ac:dyDescent="0.25">
      <c r="B158" s="471" t="s">
        <v>153</v>
      </c>
      <c r="C158" s="472"/>
      <c r="D158" s="472"/>
      <c r="E158" s="472"/>
      <c r="F158" s="472"/>
      <c r="G158" s="472"/>
      <c r="H158" s="472"/>
      <c r="I158" s="473">
        <f>IFERROR(ROUNDDOWN(I152-I157,0),"")</f>
        <v>0</v>
      </c>
      <c r="J158" s="473">
        <f t="shared" ref="J158:R158" si="66">IFERROR(ROUNDDOWN(J152-J157,0),"")</f>
        <v>0</v>
      </c>
      <c r="K158" s="473">
        <f>IFERROR(ROUNDDOWN(K152-K157,0),"")</f>
        <v>0</v>
      </c>
      <c r="L158" s="473">
        <f t="shared" si="66"/>
        <v>0</v>
      </c>
      <c r="M158" s="473">
        <f t="shared" si="66"/>
        <v>0</v>
      </c>
      <c r="N158" s="473">
        <f t="shared" si="66"/>
        <v>0</v>
      </c>
      <c r="O158" s="473">
        <f t="shared" si="66"/>
        <v>0</v>
      </c>
      <c r="P158" s="473">
        <f t="shared" si="66"/>
        <v>0</v>
      </c>
      <c r="Q158" s="473">
        <f t="shared" si="66"/>
        <v>0</v>
      </c>
      <c r="R158" s="473">
        <f t="shared" si="66"/>
        <v>0</v>
      </c>
      <c r="S158" s="474">
        <f t="shared" si="54"/>
        <v>0</v>
      </c>
    </row>
    <row r="159" spans="1:19" ht="13.5" thickTop="1" x14ac:dyDescent="0.2">
      <c r="B159" s="39"/>
      <c r="C159" s="39"/>
      <c r="D159" s="39"/>
      <c r="E159" s="39"/>
      <c r="F159" s="39"/>
      <c r="G159" s="39"/>
      <c r="H159" s="39"/>
    </row>
    <row r="160" spans="1:19" x14ac:dyDescent="0.2">
      <c r="B160" s="39"/>
      <c r="C160" s="39"/>
      <c r="D160" s="39"/>
      <c r="E160" s="39"/>
      <c r="F160" s="39"/>
      <c r="G160" s="39"/>
      <c r="H160" s="39"/>
    </row>
    <row r="161" spans="2:10" x14ac:dyDescent="0.2">
      <c r="B161" s="39"/>
      <c r="C161" s="39"/>
      <c r="D161" s="39"/>
      <c r="E161" s="39"/>
      <c r="F161" s="39"/>
      <c r="G161" s="39"/>
      <c r="H161" s="39"/>
      <c r="I161" s="360"/>
      <c r="J161" s="81"/>
    </row>
    <row r="162" spans="2:10" x14ac:dyDescent="0.2">
      <c r="I162" s="360"/>
    </row>
    <row r="163" spans="2:10" x14ac:dyDescent="0.2">
      <c r="I163" s="360"/>
    </row>
    <row r="164" spans="2:10" x14ac:dyDescent="0.2">
      <c r="I164" s="359"/>
    </row>
  </sheetData>
  <mergeCells count="111">
    <mergeCell ref="B154:H154"/>
    <mergeCell ref="B4:H4"/>
    <mergeCell ref="B145:H145"/>
    <mergeCell ref="B147:H147"/>
    <mergeCell ref="B26:H26"/>
    <mergeCell ref="B27:H27"/>
    <mergeCell ref="B35:H35"/>
    <mergeCell ref="B36:H36"/>
    <mergeCell ref="B37:H37"/>
    <mergeCell ref="E66:F66"/>
    <mergeCell ref="B66:D66"/>
    <mergeCell ref="G66:H66"/>
    <mergeCell ref="B52:H52"/>
    <mergeCell ref="B53:H53"/>
    <mergeCell ref="B38:H38"/>
    <mergeCell ref="D59:F59"/>
    <mergeCell ref="G59:H59"/>
    <mergeCell ref="D60:F60"/>
    <mergeCell ref="G60:H60"/>
    <mergeCell ref="B39:H39"/>
    <mergeCell ref="B40:H40"/>
    <mergeCell ref="B41:H41"/>
    <mergeCell ref="B42:H42"/>
    <mergeCell ref="B43:H43"/>
    <mergeCell ref="B44:H44"/>
    <mergeCell ref="B45:H45"/>
    <mergeCell ref="B46:H46"/>
    <mergeCell ref="B47:H47"/>
    <mergeCell ref="B48:H48"/>
    <mergeCell ref="B54:H54"/>
    <mergeCell ref="F15:G15"/>
    <mergeCell ref="B31:H31"/>
    <mergeCell ref="B32:H32"/>
    <mergeCell ref="B33:H33"/>
    <mergeCell ref="B34:H34"/>
    <mergeCell ref="F16:G16"/>
    <mergeCell ref="F17:G17"/>
    <mergeCell ref="F18:G18"/>
    <mergeCell ref="F19:G19"/>
    <mergeCell ref="F20:G20"/>
    <mergeCell ref="B28:H28"/>
    <mergeCell ref="B29:H29"/>
    <mergeCell ref="B30:H30"/>
    <mergeCell ref="F21:G21"/>
    <mergeCell ref="B24:H24"/>
    <mergeCell ref="B25:H25"/>
    <mergeCell ref="B2:S2"/>
    <mergeCell ref="F11:G11"/>
    <mergeCell ref="F12:G12"/>
    <mergeCell ref="F13:G13"/>
    <mergeCell ref="F14:G14"/>
    <mergeCell ref="B3:H3"/>
    <mergeCell ref="B5:H5"/>
    <mergeCell ref="S3:S5"/>
    <mergeCell ref="B141:H141"/>
    <mergeCell ref="B117:H117"/>
    <mergeCell ref="B108:H108"/>
    <mergeCell ref="B78:H78"/>
    <mergeCell ref="B79:H79"/>
    <mergeCell ref="B85:H85"/>
    <mergeCell ref="B84:H84"/>
    <mergeCell ref="B80:H80"/>
    <mergeCell ref="B83:H83"/>
    <mergeCell ref="B49:H49"/>
    <mergeCell ref="B50:H50"/>
    <mergeCell ref="B51:H51"/>
    <mergeCell ref="B77:H77"/>
    <mergeCell ref="B56:H56"/>
    <mergeCell ref="B57:H57"/>
    <mergeCell ref="B55:H55"/>
    <mergeCell ref="G67:H67"/>
    <mergeCell ref="E67:F67"/>
    <mergeCell ref="B116:H116"/>
    <mergeCell ref="B76:H76"/>
    <mergeCell ref="B110:H110"/>
    <mergeCell ref="B112:H112"/>
    <mergeCell ref="B115:H115"/>
    <mergeCell ref="B114:H114"/>
    <mergeCell ref="B81:H81"/>
    <mergeCell ref="B91:H91"/>
    <mergeCell ref="B90:H90"/>
    <mergeCell ref="B89:H89"/>
    <mergeCell ref="B88:H88"/>
    <mergeCell ref="B87:H87"/>
    <mergeCell ref="B86:H86"/>
    <mergeCell ref="B74:S74"/>
    <mergeCell ref="B93:H93"/>
    <mergeCell ref="B92:H92"/>
    <mergeCell ref="B75:H75"/>
    <mergeCell ref="B82:H82"/>
    <mergeCell ref="B144:H144"/>
    <mergeCell ref="B125:H125"/>
    <mergeCell ref="B127:H127"/>
    <mergeCell ref="B142:H142"/>
    <mergeCell ref="B118:H118"/>
    <mergeCell ref="B119:H119"/>
    <mergeCell ref="B120:H120"/>
    <mergeCell ref="B121:H121"/>
    <mergeCell ref="B128:H128"/>
    <mergeCell ref="B129:H129"/>
    <mergeCell ref="B140:H140"/>
    <mergeCell ref="B143:H143"/>
    <mergeCell ref="B133:H133"/>
    <mergeCell ref="B134:H134"/>
    <mergeCell ref="B135:H135"/>
    <mergeCell ref="B136:H136"/>
    <mergeCell ref="B137:H137"/>
    <mergeCell ref="B123:H123"/>
    <mergeCell ref="B124:H124"/>
    <mergeCell ref="B126:H126"/>
    <mergeCell ref="B130:H130"/>
  </mergeCells>
  <dataValidations count="11">
    <dataValidation type="custom" errorStyle="information" allowBlank="1" showInputMessage="1" showErrorMessage="1" errorTitle="Useful Life" error="This piece of equipment has been fully depreciated. Ensure there is no depreciation for this piece of equipment included in any rates. You may recieve this message in error if you did not enter the receive date." sqref="G96:G105">
      <formula1>G96-H96&gt;0</formula1>
    </dataValidation>
    <dataValidation type="custom" allowBlank="1" showInputMessage="1" showErrorMessage="1" errorTitle="Equipment Depreciation" error="Rates can only include one year's worth of equipment depreciation. Adjust depreciation down in order to prevent exceeding this limit." promptTitle="Equipment Depreciation" prompt="Enter the dollar amount of equipment depreciation for each rate based on the percentage of use._x000a_Example: Rate 1 uses a machine 50% time (purchase price $5,000, useful life 5 yrs) results in $500 under Dep. R1 ($5,000/5=$1,000 annual dep. * 50% = $500)." sqref="I96:R96">
      <formula1>$S$96&lt;=$F$96/$G$96</formula1>
    </dataValidation>
    <dataValidation type="custom" allowBlank="1" showInputMessage="1" showErrorMessage="1" errorTitle="Equipment Depreciation" error="Rates can only include one year's worth of equipment depreciation. Adjust depreciation down in order to prevent exceeding this limit." sqref="I97:R97">
      <formula1>$S$97&lt;=$F$97/$G$97</formula1>
    </dataValidation>
    <dataValidation type="custom" allowBlank="1" showInputMessage="1" showErrorMessage="1" errorTitle="Equipment Depreciation" error="Rates can only include one year's worth of equipment depreciation. Adjust depreciation down in order to prevent exceeding this limit." sqref="I98:R98">
      <formula1>$S$98&lt;=$F$98/$G$98</formula1>
    </dataValidation>
    <dataValidation type="custom" allowBlank="1" showInputMessage="1" showErrorMessage="1" errorTitle="Equipment Depreciation" error="Rates can only include one year's worth of equipment depreciation. Adjust depreciation down in order to prevent exceeding this limit." sqref="I99:R99">
      <formula1>$S$99&lt;=$F$99/$G$99</formula1>
    </dataValidation>
    <dataValidation type="custom" allowBlank="1" showInputMessage="1" showErrorMessage="1" errorTitle="Equipment Depreciation" error="Rates can only include one year's worth of equipment depreciation. Adjust depreciation down in order to prevent exceeding this limit." sqref="I100:R100">
      <formula1>$S$100&lt;=$F$100/$G$100</formula1>
    </dataValidation>
    <dataValidation type="custom" allowBlank="1" showInputMessage="1" showErrorMessage="1" errorTitle="Equipment Depreciation" error="Rates can only include one year's worth of equipment depreciation. Adjust depreciation down in order to prevent exceeding this limit." sqref="I101:R101">
      <formula1>$S$101&lt;=$F$101/$G$101</formula1>
    </dataValidation>
    <dataValidation type="custom" allowBlank="1" showInputMessage="1" showErrorMessage="1" errorTitle="Equipment Depreciation" error="Rates can only include one year's worth of equipment depreciation. Adjust depreciation down in order to prevent exceeding this limit." sqref="I102:R102">
      <formula1>$S$102&lt;=$F$102/$G$102</formula1>
    </dataValidation>
    <dataValidation type="custom" allowBlank="1" showInputMessage="1" showErrorMessage="1" errorTitle="Equipment Depreciation" error="Rates can only include one year's worth of equipment depreciation. Adjust depreciation down in order to prevent exceeding this limit." sqref="I103:R103">
      <formula1>$S$103&lt;=$F$103/$G$103</formula1>
    </dataValidation>
    <dataValidation type="custom" allowBlank="1" showInputMessage="1" showErrorMessage="1" errorTitle="Equipment Depreciation" error="Rates can only include one year's worth of equipment depreciation. Adjust depreciation down in order to prevent exceeding this limit." sqref="I104:R104">
      <formula1>$S$104&lt;=$F$104/$G$104</formula1>
    </dataValidation>
    <dataValidation type="custom" allowBlank="1" showInputMessage="1" showErrorMessage="1" errorTitle="Equipment Depreciation" error="Rates can only include one year's worth of equipment depreciation. Adjust depreciation down in order to prevent exceeding this limit." sqref="I105:R105">
      <formula1>$S$105&lt;=$F$105/$G$105</formula1>
    </dataValidation>
  </dataValidations>
  <pageMargins left="0.25" right="0.25" top="0.75" bottom="0.75" header="0.3" footer="0.3"/>
  <pageSetup scale="31"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'Supplemental Data'!$K$2:$K$3</xm:f>
          </x14:formula1>
          <xm:sqref>E12:E21 D60:F61 E67:F67</xm:sqref>
        </x14:dataValidation>
        <x14:dataValidation type="list" allowBlank="1" showInputMessage="1" showErrorMessage="1">
          <x14:formula1>
            <xm:f>'Supplemental Data'!$G$12:$G$20</xm:f>
          </x14:formula1>
          <xm:sqref>I4:R4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28"/>
  <sheetViews>
    <sheetView showGridLines="0" zoomScaleNormal="100" zoomScaleSheetLayoutView="75" workbookViewId="0">
      <selection activeCell="M6" sqref="M6"/>
    </sheetView>
  </sheetViews>
  <sheetFormatPr defaultRowHeight="14.25" x14ac:dyDescent="0.2"/>
  <cols>
    <col min="1" max="1" width="2.7109375" style="7" customWidth="1"/>
    <col min="2" max="2" width="26.5703125" style="7" customWidth="1"/>
    <col min="3" max="3" width="15" style="7" customWidth="1"/>
    <col min="4" max="4" width="13.28515625" style="7" customWidth="1"/>
    <col min="5" max="5" width="11.42578125" style="7" customWidth="1"/>
    <col min="6" max="6" width="13.5703125" style="7" customWidth="1"/>
    <col min="7" max="7" width="14.140625" style="7" customWidth="1"/>
    <col min="8" max="9" width="12.7109375" style="7" customWidth="1"/>
    <col min="10" max="10" width="14.28515625" style="7" customWidth="1"/>
    <col min="11" max="11" width="10.7109375" style="7" customWidth="1"/>
    <col min="12" max="12" width="14.5703125" style="7" customWidth="1"/>
    <col min="13" max="16384" width="9.140625" style="7"/>
  </cols>
  <sheetData>
    <row r="1" spans="1:10" ht="18" x14ac:dyDescent="0.25">
      <c r="A1" s="6"/>
      <c r="B1" s="18" t="s">
        <v>1537</v>
      </c>
      <c r="C1" s="18"/>
      <c r="D1" s="18"/>
      <c r="E1" s="18"/>
      <c r="F1" s="18"/>
      <c r="G1" s="18"/>
    </row>
    <row r="2" spans="1:10" s="19" customFormat="1" ht="12" x14ac:dyDescent="0.2">
      <c r="A2" s="20"/>
      <c r="B2" s="20" t="s">
        <v>1401</v>
      </c>
      <c r="C2" s="20"/>
      <c r="D2" s="20"/>
      <c r="E2" s="20"/>
      <c r="F2" s="20"/>
      <c r="G2" s="20"/>
      <c r="H2" s="20"/>
      <c r="I2" s="20"/>
      <c r="J2" s="20"/>
    </row>
    <row r="3" spans="1:10" ht="15" x14ac:dyDescent="0.25">
      <c r="A3" s="8"/>
      <c r="B3" s="8"/>
      <c r="C3" s="8"/>
      <c r="D3" s="8"/>
      <c r="E3" s="8"/>
      <c r="F3" s="8"/>
      <c r="G3" s="8"/>
      <c r="H3" s="8"/>
      <c r="I3" s="8"/>
      <c r="J3" s="228"/>
    </row>
    <row r="4" spans="1:10" ht="15" x14ac:dyDescent="0.25">
      <c r="A4" s="8"/>
      <c r="B4" s="696" t="s">
        <v>1393</v>
      </c>
      <c r="C4" s="697"/>
      <c r="D4" s="697"/>
      <c r="E4" s="697"/>
      <c r="F4" s="697"/>
      <c r="G4" s="697"/>
      <c r="H4" s="697"/>
      <c r="I4" s="698"/>
      <c r="J4" s="229"/>
    </row>
    <row r="5" spans="1:10" ht="39" x14ac:dyDescent="0.25">
      <c r="A5" s="8"/>
      <c r="B5" s="199" t="s">
        <v>1410</v>
      </c>
      <c r="C5" s="200" t="s">
        <v>1402</v>
      </c>
      <c r="D5" s="201" t="s">
        <v>1403</v>
      </c>
      <c r="E5" s="201" t="s">
        <v>1404</v>
      </c>
      <c r="F5" s="201" t="s">
        <v>1405</v>
      </c>
      <c r="G5" s="202" t="s">
        <v>1406</v>
      </c>
      <c r="H5" s="201" t="s">
        <v>1407</v>
      </c>
      <c r="I5" s="203" t="s">
        <v>1408</v>
      </c>
      <c r="J5" s="228"/>
    </row>
    <row r="6" spans="1:10" ht="15" x14ac:dyDescent="0.25">
      <c r="A6" s="8"/>
      <c r="B6" s="230" t="str">
        <f>IF('Rate Calculation'!I3="Service Title 1","",'Rate Calculation'!I3)</f>
        <v>Service 1</v>
      </c>
      <c r="C6" s="118"/>
      <c r="D6" s="379"/>
      <c r="E6" s="304" t="e">
        <f>IF(B6&lt;&gt;"",'Rate Calculation'!I112/'Rate Calculation'!I121,"")</f>
        <v>#DIV/0!</v>
      </c>
      <c r="F6" s="304" t="str">
        <f>IFERROR(IF(E6=0,"",E6-D6),"")</f>
        <v/>
      </c>
      <c r="G6" s="101" t="str">
        <f>IF(D6=0," ",F6/D6)</f>
        <v xml:space="preserve"> </v>
      </c>
      <c r="H6" s="382" t="e">
        <f>IF(B6&lt;&gt;"",E6*'Rate Calculation'!I121,"")</f>
        <v>#DIV/0!</v>
      </c>
      <c r="I6" s="384" t="str">
        <f>IFERROR(H6-IF(B6&lt;&gt;"",D6*'Rate Calculation'!I121,""),"")</f>
        <v/>
      </c>
      <c r="J6" s="8"/>
    </row>
    <row r="7" spans="1:10" ht="15" x14ac:dyDescent="0.25">
      <c r="A7" s="8"/>
      <c r="B7" s="230" t="str">
        <f>IF('Rate Calculation'!J3="Service Title 2","",'Rate Calculation'!J3)</f>
        <v>Service 2</v>
      </c>
      <c r="C7" s="118"/>
      <c r="D7" s="379"/>
      <c r="E7" s="304" t="e">
        <f>IF(B7&lt;&gt;"",'Rate Calculation'!J112/'Rate Calculation'!J121,"")</f>
        <v>#DIV/0!</v>
      </c>
      <c r="F7" s="304" t="str">
        <f t="shared" ref="F7:F15" si="0">IFERROR(IF(E7=0,"",E7-D7),"")</f>
        <v/>
      </c>
      <c r="G7" s="101" t="str">
        <f t="shared" ref="G7:G15" si="1">IF(D7=0," ",F7/D7)</f>
        <v xml:space="preserve"> </v>
      </c>
      <c r="H7" s="382" t="e">
        <f>IF(B7&lt;&gt;"",E7*'Rate Calculation'!J121,"")</f>
        <v>#DIV/0!</v>
      </c>
      <c r="I7" s="384" t="str">
        <f>IFERROR(H7-IF(B7&lt;&gt;"",D7*'Rate Calculation'!J121,""),"")</f>
        <v/>
      </c>
      <c r="J7" s="8"/>
    </row>
    <row r="8" spans="1:10" ht="15" x14ac:dyDescent="0.25">
      <c r="A8" s="8"/>
      <c r="B8" s="230" t="str">
        <f>IF('Rate Calculation'!K3="Service Title 3","",'Rate Calculation'!K3)</f>
        <v>Service 3</v>
      </c>
      <c r="C8" s="118"/>
      <c r="D8" s="379"/>
      <c r="E8" s="304" t="e">
        <f>IF(B8&lt;&gt;"",'Rate Calculation'!K112/'Rate Calculation'!K121,"")</f>
        <v>#DIV/0!</v>
      </c>
      <c r="F8" s="304" t="str">
        <f t="shared" si="0"/>
        <v/>
      </c>
      <c r="G8" s="101" t="str">
        <f t="shared" si="1"/>
        <v xml:space="preserve"> </v>
      </c>
      <c r="H8" s="382" t="e">
        <f>IF(B8&lt;&gt;"",E8*'Rate Calculation'!K121,"")</f>
        <v>#DIV/0!</v>
      </c>
      <c r="I8" s="384" t="str">
        <f>IFERROR(H8-IF(B8&lt;&gt;"",D8*'Rate Calculation'!K121,""),"")</f>
        <v/>
      </c>
      <c r="J8" s="8"/>
    </row>
    <row r="9" spans="1:10" ht="15" x14ac:dyDescent="0.25">
      <c r="A9" s="8"/>
      <c r="B9" s="230" t="str">
        <f>IF('Rate Calculation'!L3="Service Title 4","",'Rate Calculation'!L3)</f>
        <v>Service 4</v>
      </c>
      <c r="C9" s="118"/>
      <c r="D9" s="379"/>
      <c r="E9" s="304" t="e">
        <f>IF(B9&lt;&gt;"",'Rate Calculation'!L112/'Rate Calculation'!L121,"")</f>
        <v>#DIV/0!</v>
      </c>
      <c r="F9" s="304" t="str">
        <f t="shared" si="0"/>
        <v/>
      </c>
      <c r="G9" s="101" t="str">
        <f t="shared" si="1"/>
        <v xml:space="preserve"> </v>
      </c>
      <c r="H9" s="382" t="e">
        <f>IF(B9&lt;&gt;"",E9*'Rate Calculation'!L121,"")</f>
        <v>#DIV/0!</v>
      </c>
      <c r="I9" s="384" t="str">
        <f>IFERROR(H9-IF(B9&lt;&gt;"",D9*'Rate Calculation'!L121,""),"")</f>
        <v/>
      </c>
      <c r="J9" s="8"/>
    </row>
    <row r="10" spans="1:10" ht="15" x14ac:dyDescent="0.25">
      <c r="A10" s="8"/>
      <c r="B10" s="230" t="str">
        <f>IF('Rate Calculation'!M3="Service Title 5","",'Rate Calculation'!M3)</f>
        <v>Service 5</v>
      </c>
      <c r="C10" s="119"/>
      <c r="D10" s="380"/>
      <c r="E10" s="304" t="e">
        <f>IF(B10&lt;&gt;"",'Rate Calculation'!M112/'Rate Calculation'!M121,"")</f>
        <v>#DIV/0!</v>
      </c>
      <c r="F10" s="304" t="str">
        <f t="shared" si="0"/>
        <v/>
      </c>
      <c r="G10" s="101" t="str">
        <f t="shared" si="1"/>
        <v xml:space="preserve"> </v>
      </c>
      <c r="H10" s="382" t="e">
        <f>IF(B10&lt;&gt;"",E10*'Rate Calculation'!M121,"")</f>
        <v>#DIV/0!</v>
      </c>
      <c r="I10" s="384" t="str">
        <f>IFERROR(H10-IF(B10&lt;&gt;"",D10*'Rate Calculation'!M121,""),"")</f>
        <v/>
      </c>
      <c r="J10" s="8"/>
    </row>
    <row r="11" spans="1:10" ht="15" x14ac:dyDescent="0.25">
      <c r="A11" s="8"/>
      <c r="B11" s="230" t="str">
        <f>IF('Rate Calculation'!N3="Service Title 6","",'Rate Calculation'!N3)</f>
        <v>Service 6</v>
      </c>
      <c r="C11" s="119"/>
      <c r="D11" s="380"/>
      <c r="E11" s="304" t="e">
        <f>IF(B11&lt;&gt;"",'Rate Calculation'!N112/'Rate Calculation'!N121,"")</f>
        <v>#DIV/0!</v>
      </c>
      <c r="F11" s="304" t="str">
        <f t="shared" si="0"/>
        <v/>
      </c>
      <c r="G11" s="101" t="str">
        <f t="shared" si="1"/>
        <v xml:space="preserve"> </v>
      </c>
      <c r="H11" s="382" t="e">
        <f>IF(B11&lt;&gt;"",E11*'Rate Calculation'!N121,"")</f>
        <v>#DIV/0!</v>
      </c>
      <c r="I11" s="384" t="str">
        <f>IFERROR(H11-IF(B11&lt;&gt;"",D11*'Rate Calculation'!N121,""),"")</f>
        <v/>
      </c>
      <c r="J11" s="8"/>
    </row>
    <row r="12" spans="1:10" ht="15" x14ac:dyDescent="0.25">
      <c r="A12" s="8"/>
      <c r="B12" s="230" t="str">
        <f>IF('Rate Calculation'!O3="Service Title 7","",'Rate Calculation'!O3)</f>
        <v>Service 7</v>
      </c>
      <c r="C12" s="119"/>
      <c r="D12" s="380"/>
      <c r="E12" s="304" t="e">
        <f>IF(B12&lt;&gt;"",'Rate Calculation'!O112/'Rate Calculation'!O121,"")</f>
        <v>#DIV/0!</v>
      </c>
      <c r="F12" s="304" t="str">
        <f t="shared" si="0"/>
        <v/>
      </c>
      <c r="G12" s="101" t="str">
        <f t="shared" si="1"/>
        <v xml:space="preserve"> </v>
      </c>
      <c r="H12" s="382" t="e">
        <f>IF(B12&lt;&gt;"",E12*'Rate Calculation'!O121,"")</f>
        <v>#DIV/0!</v>
      </c>
      <c r="I12" s="384" t="str">
        <f>IFERROR(H12-IF(B12&lt;&gt;"",D12*'Rate Calculation'!O121,""),"")</f>
        <v/>
      </c>
      <c r="J12" s="8"/>
    </row>
    <row r="13" spans="1:10" ht="15" x14ac:dyDescent="0.25">
      <c r="A13" s="8"/>
      <c r="B13" s="230" t="str">
        <f>IF('Rate Calculation'!P3="Service Title 8","",'Rate Calculation'!P3)</f>
        <v>Service 8</v>
      </c>
      <c r="C13" s="119"/>
      <c r="D13" s="380"/>
      <c r="E13" s="304" t="e">
        <f>IF(B13&lt;&gt;"",'Rate Calculation'!P112/'Rate Calculation'!P121,"")</f>
        <v>#DIV/0!</v>
      </c>
      <c r="F13" s="304" t="str">
        <f t="shared" si="0"/>
        <v/>
      </c>
      <c r="G13" s="101" t="str">
        <f t="shared" si="1"/>
        <v xml:space="preserve"> </v>
      </c>
      <c r="H13" s="382" t="e">
        <f>IF(B13&lt;&gt;"",E13*'Rate Calculation'!P121,"")</f>
        <v>#DIV/0!</v>
      </c>
      <c r="I13" s="384" t="str">
        <f>IFERROR(H13-IF(B13&lt;&gt;"",D13*'Rate Calculation'!P121,""),"")</f>
        <v/>
      </c>
      <c r="J13" s="8"/>
    </row>
    <row r="14" spans="1:10" ht="15" x14ac:dyDescent="0.25">
      <c r="A14" s="8"/>
      <c r="B14" s="230" t="str">
        <f>IF('Rate Calculation'!Q3="Service Title 9","",'Rate Calculation'!Q3)</f>
        <v>Service 9</v>
      </c>
      <c r="C14" s="119"/>
      <c r="D14" s="380"/>
      <c r="E14" s="304" t="e">
        <f>IF(B14&lt;&gt;"",'Rate Calculation'!Q112/'Rate Calculation'!Q121,"")</f>
        <v>#DIV/0!</v>
      </c>
      <c r="F14" s="304" t="str">
        <f t="shared" si="0"/>
        <v/>
      </c>
      <c r="G14" s="101"/>
      <c r="H14" s="382" t="e">
        <f>IF(B14&lt;&gt;"",E14*'Rate Calculation'!Q121,"")</f>
        <v>#DIV/0!</v>
      </c>
      <c r="I14" s="384" t="str">
        <f>IFERROR(H14-IF(B14&lt;&gt;"",D14*'Rate Calculation'!Q121,""),"")</f>
        <v/>
      </c>
      <c r="J14" s="8"/>
    </row>
    <row r="15" spans="1:10" ht="15" x14ac:dyDescent="0.25">
      <c r="A15" s="8"/>
      <c r="B15" s="231" t="str">
        <f>IF('Rate Calculation'!R3="Service Title 10","",'Rate Calculation'!R3)</f>
        <v>Service 10</v>
      </c>
      <c r="C15" s="120"/>
      <c r="D15" s="381"/>
      <c r="E15" s="305" t="e">
        <f>IF(B15&lt;&gt;"",'Rate Calculation'!R112/'Rate Calculation'!R121,"")</f>
        <v>#DIV/0!</v>
      </c>
      <c r="F15" s="305" t="str">
        <f t="shared" si="0"/>
        <v/>
      </c>
      <c r="G15" s="107" t="str">
        <f t="shared" si="1"/>
        <v xml:space="preserve"> </v>
      </c>
      <c r="H15" s="383" t="e">
        <f>IF(B15&lt;&gt;"",E15*'Rate Calculation'!R121,"")</f>
        <v>#DIV/0!</v>
      </c>
      <c r="I15" s="385" t="str">
        <f>IFERROR(H15-IF(B15&lt;&gt;"",D15*'Rate Calculation'!R121,""),"")</f>
        <v/>
      </c>
      <c r="J15" s="8"/>
    </row>
    <row r="16" spans="1:10" ht="15" x14ac:dyDescent="0.25">
      <c r="A16" s="8"/>
      <c r="B16" s="8"/>
      <c r="C16" s="8"/>
      <c r="D16" s="8"/>
      <c r="E16" s="8"/>
      <c r="F16" s="8"/>
      <c r="G16" s="8"/>
      <c r="H16" s="8"/>
      <c r="I16" s="8"/>
      <c r="J16" s="8"/>
    </row>
    <row r="17" spans="1:12" ht="15" x14ac:dyDescent="0.25">
      <c r="A17" s="8"/>
      <c r="B17" s="8"/>
      <c r="C17" s="696" t="s">
        <v>1411</v>
      </c>
      <c r="D17" s="697"/>
      <c r="E17" s="697"/>
      <c r="F17" s="697"/>
      <c r="G17" s="698"/>
      <c r="H17" s="696" t="s">
        <v>1412</v>
      </c>
      <c r="I17" s="697"/>
      <c r="J17" s="697"/>
      <c r="K17" s="697"/>
      <c r="L17" s="698"/>
    </row>
    <row r="18" spans="1:12" s="19" customFormat="1" ht="38.25" x14ac:dyDescent="0.2">
      <c r="B18" s="204" t="s">
        <v>1410</v>
      </c>
      <c r="C18" s="205" t="str">
        <f>CONCATENATE('Recharge Operation Form'!$G$6-3,"-",RIGHT('Recharge Operation Form'!$G$6,2)-2,"
Actuals")</f>
        <v>2016-17
Actuals</v>
      </c>
      <c r="D18" s="206" t="str">
        <f>CONCATENATE('Recharge Operation Form'!$G$6-2,"-",RIGHT('Recharge Operation Form'!$G$6,2)-1,"
Actuals")</f>
        <v>2017-18
Actuals</v>
      </c>
      <c r="E18" s="206" t="str">
        <f>CONCATENATE('Recharge Operation Form'!$G$6-1,"-",RIGHT('Recharge Operation Form'!$G$6,2),"
Projection")</f>
        <v>2018-19
Projection</v>
      </c>
      <c r="F18" s="206" t="s">
        <v>1528</v>
      </c>
      <c r="G18" s="207" t="s">
        <v>1529</v>
      </c>
      <c r="H18" s="205" t="str">
        <f>CONCATENATE('Recharge Operation Form'!$G$6-3,"-",RIGHT('Recharge Operation Form'!$G$6,2)-2,"
Actuals")</f>
        <v>2016-17
Actuals</v>
      </c>
      <c r="I18" s="206" t="str">
        <f>CONCATENATE('Recharge Operation Form'!$G$6-2,"-",RIGHT('Recharge Operation Form'!$G$6,2)-1,"
Actuals")</f>
        <v>2017-18
Actuals</v>
      </c>
      <c r="J18" s="206" t="str">
        <f>CONCATENATE('Recharge Operation Form'!$G$6-1,"-",RIGHT('Recharge Operation Form'!$G$6,2),"
Projection")</f>
        <v>2018-19
Projection</v>
      </c>
      <c r="K18" s="206" t="s">
        <v>1528</v>
      </c>
      <c r="L18" s="207" t="s">
        <v>1530</v>
      </c>
    </row>
    <row r="19" spans="1:12" s="19" customFormat="1" ht="15" x14ac:dyDescent="0.25">
      <c r="B19" s="232" t="str">
        <f>IF('Rate Calculation'!I3="Service Title 1","",'Rate Calculation'!I3)</f>
        <v>Service 1</v>
      </c>
      <c r="C19" s="306"/>
      <c r="D19" s="307"/>
      <c r="E19" s="503">
        <f>IF(B19&lt;&gt;"",SUM('Rate Calculation'!I116:I118),"")</f>
        <v>0</v>
      </c>
      <c r="F19" s="315" t="str">
        <f>IFERROR((D19-C19)/C19,"")</f>
        <v/>
      </c>
      <c r="G19" s="316" t="str">
        <f>IFERROR((E19-D19)/D19,"")</f>
        <v/>
      </c>
      <c r="H19" s="306"/>
      <c r="I19" s="321"/>
      <c r="J19" s="503">
        <f>IF(B19&lt;&gt;"",SUM('Rate Calculation'!I119:I120),"")</f>
        <v>0</v>
      </c>
      <c r="K19" s="315" t="str">
        <f>IFERROR((I19-H19)/H19,"")</f>
        <v/>
      </c>
      <c r="L19" s="316" t="str">
        <f>IFERROR((J19-I19)/I19,"")</f>
        <v/>
      </c>
    </row>
    <row r="20" spans="1:12" s="19" customFormat="1" ht="15" x14ac:dyDescent="0.25">
      <c r="B20" s="233" t="str">
        <f>IF('Rate Calculation'!J3="Service Title 2","",'Rate Calculation'!J3)</f>
        <v>Service 2</v>
      </c>
      <c r="C20" s="308"/>
      <c r="D20" s="309"/>
      <c r="E20" s="504">
        <f>IF(B20&lt;&gt;"",SUM('Rate Calculation'!J116:J118),"")</f>
        <v>0</v>
      </c>
      <c r="F20" s="317" t="str">
        <f t="shared" ref="F20:F28" si="2">IFERROR((D20-C20)/C20,"")</f>
        <v/>
      </c>
      <c r="G20" s="318" t="str">
        <f t="shared" ref="G20:G28" si="3">IFERROR((E20-D20)/D20,"")</f>
        <v/>
      </c>
      <c r="H20" s="308"/>
      <c r="I20" s="322"/>
      <c r="J20" s="504">
        <f>IF(B20&lt;&gt;"",SUM('Rate Calculation'!J119:J120),"")</f>
        <v>0</v>
      </c>
      <c r="K20" s="317" t="str">
        <f t="shared" ref="K20:K28" si="4">IFERROR((I20-H20)/H20,"")</f>
        <v/>
      </c>
      <c r="L20" s="318" t="str">
        <f t="shared" ref="L20:L28" si="5">IFERROR((J20-I20)/I20,"")</f>
        <v/>
      </c>
    </row>
    <row r="21" spans="1:12" ht="15" x14ac:dyDescent="0.25">
      <c r="B21" s="233" t="str">
        <f>IF('Rate Calculation'!K3="Service Title 3","",'Rate Calculation'!K3)</f>
        <v>Service 3</v>
      </c>
      <c r="C21" s="308"/>
      <c r="D21" s="309"/>
      <c r="E21" s="504">
        <f>IF(B21&lt;&gt;"",SUM('Rate Calculation'!K116:K118),"")</f>
        <v>0</v>
      </c>
      <c r="F21" s="317" t="str">
        <f t="shared" si="2"/>
        <v/>
      </c>
      <c r="G21" s="318" t="str">
        <f t="shared" si="3"/>
        <v/>
      </c>
      <c r="H21" s="308"/>
      <c r="I21" s="322"/>
      <c r="J21" s="504">
        <f>IF(B21&lt;&gt;"",SUM('Rate Calculation'!K119:K120),"")</f>
        <v>0</v>
      </c>
      <c r="K21" s="317" t="str">
        <f t="shared" si="4"/>
        <v/>
      </c>
      <c r="L21" s="318" t="str">
        <f t="shared" si="5"/>
        <v/>
      </c>
    </row>
    <row r="22" spans="1:12" ht="15" x14ac:dyDescent="0.25">
      <c r="B22" s="233" t="str">
        <f>IF('Rate Calculation'!L3="Service Title 4","",'Rate Calculation'!L3)</f>
        <v>Service 4</v>
      </c>
      <c r="C22" s="308"/>
      <c r="D22" s="309"/>
      <c r="E22" s="504">
        <f>IF(B22&lt;&gt;"",SUM('Rate Calculation'!L116:L118),"")</f>
        <v>0</v>
      </c>
      <c r="F22" s="317" t="str">
        <f t="shared" si="2"/>
        <v/>
      </c>
      <c r="G22" s="318" t="str">
        <f t="shared" si="3"/>
        <v/>
      </c>
      <c r="H22" s="308"/>
      <c r="I22" s="322"/>
      <c r="J22" s="504">
        <f>IF(B22&lt;&gt;"",SUM('Rate Calculation'!L119:L120),"")</f>
        <v>0</v>
      </c>
      <c r="K22" s="317" t="str">
        <f t="shared" si="4"/>
        <v/>
      </c>
      <c r="L22" s="318" t="str">
        <f t="shared" si="5"/>
        <v/>
      </c>
    </row>
    <row r="23" spans="1:12" ht="15" x14ac:dyDescent="0.25">
      <c r="B23" s="233" t="str">
        <f>IF('Rate Calculation'!M3="Service Title 5","",'Rate Calculation'!M3)</f>
        <v>Service 5</v>
      </c>
      <c r="C23" s="308"/>
      <c r="D23" s="310"/>
      <c r="E23" s="311">
        <f>IF(B23&lt;&gt;"",SUM('Rate Calculation'!M116:M118),"")</f>
        <v>0</v>
      </c>
      <c r="F23" s="317" t="str">
        <f t="shared" si="2"/>
        <v/>
      </c>
      <c r="G23" s="318" t="str">
        <f t="shared" si="3"/>
        <v/>
      </c>
      <c r="H23" s="308"/>
      <c r="I23" s="322"/>
      <c r="J23" s="311">
        <f>IF(B23&lt;&gt;"",SUM('Rate Calculation'!M119:M120),"")</f>
        <v>0</v>
      </c>
      <c r="K23" s="317" t="str">
        <f t="shared" si="4"/>
        <v/>
      </c>
      <c r="L23" s="318" t="str">
        <f t="shared" si="5"/>
        <v/>
      </c>
    </row>
    <row r="24" spans="1:12" ht="15" x14ac:dyDescent="0.25">
      <c r="B24" s="233" t="str">
        <f>IF('Rate Calculation'!N3="Service Title 6","",'Rate Calculation'!N3)</f>
        <v>Service 6</v>
      </c>
      <c r="C24" s="308"/>
      <c r="D24" s="310"/>
      <c r="E24" s="311">
        <f>IF(B24&lt;&gt;"",SUM('Rate Calculation'!N116:N118),"")</f>
        <v>0</v>
      </c>
      <c r="F24" s="317" t="str">
        <f t="shared" si="2"/>
        <v/>
      </c>
      <c r="G24" s="318" t="str">
        <f t="shared" si="3"/>
        <v/>
      </c>
      <c r="H24" s="308"/>
      <c r="I24" s="322"/>
      <c r="J24" s="311">
        <f>IF(B24&lt;&gt;"",SUM('Rate Calculation'!N119:N120),"")</f>
        <v>0</v>
      </c>
      <c r="K24" s="317" t="str">
        <f t="shared" si="4"/>
        <v/>
      </c>
      <c r="L24" s="318" t="str">
        <f t="shared" si="5"/>
        <v/>
      </c>
    </row>
    <row r="25" spans="1:12" ht="15" x14ac:dyDescent="0.25">
      <c r="B25" s="233" t="str">
        <f>IF('Rate Calculation'!O3="Service Title 7","",'Rate Calculation'!O3)</f>
        <v>Service 7</v>
      </c>
      <c r="C25" s="308"/>
      <c r="D25" s="310"/>
      <c r="E25" s="311">
        <f>IF(B25&lt;&gt;"",SUM('Rate Calculation'!O116:O118),"")</f>
        <v>0</v>
      </c>
      <c r="F25" s="317" t="str">
        <f t="shared" si="2"/>
        <v/>
      </c>
      <c r="G25" s="318" t="str">
        <f t="shared" si="3"/>
        <v/>
      </c>
      <c r="H25" s="308"/>
      <c r="I25" s="322"/>
      <c r="J25" s="311">
        <f>IF(B25&lt;&gt;"",SUM('Rate Calculation'!O119:O120),"")</f>
        <v>0</v>
      </c>
      <c r="K25" s="317" t="str">
        <f t="shared" si="4"/>
        <v/>
      </c>
      <c r="L25" s="318" t="str">
        <f t="shared" si="5"/>
        <v/>
      </c>
    </row>
    <row r="26" spans="1:12" ht="15" x14ac:dyDescent="0.25">
      <c r="B26" s="233" t="str">
        <f>IF('Rate Calculation'!P3="Service Title 8","",'Rate Calculation'!P3)</f>
        <v>Service 8</v>
      </c>
      <c r="C26" s="308"/>
      <c r="D26" s="310"/>
      <c r="E26" s="311">
        <f>IF(B26&lt;&gt;"",SUM('Rate Calculation'!P116:P118),"")</f>
        <v>0</v>
      </c>
      <c r="F26" s="317" t="str">
        <f t="shared" si="2"/>
        <v/>
      </c>
      <c r="G26" s="318" t="str">
        <f t="shared" si="3"/>
        <v/>
      </c>
      <c r="H26" s="308"/>
      <c r="I26" s="322"/>
      <c r="J26" s="311">
        <f>IF(B26&lt;&gt;"",SUM('Rate Calculation'!P119:P120),"")</f>
        <v>0</v>
      </c>
      <c r="K26" s="317" t="str">
        <f t="shared" si="4"/>
        <v/>
      </c>
      <c r="L26" s="318" t="str">
        <f t="shared" si="5"/>
        <v/>
      </c>
    </row>
    <row r="27" spans="1:12" ht="15" x14ac:dyDescent="0.25">
      <c r="B27" s="233" t="str">
        <f>IF('Rate Calculation'!Q3="Service Title 9","",'Rate Calculation'!Q3)</f>
        <v>Service 9</v>
      </c>
      <c r="C27" s="308"/>
      <c r="D27" s="310"/>
      <c r="E27" s="311">
        <f>IF(B27&lt;&gt;"",SUM('Rate Calculation'!Q116:Q118),"")</f>
        <v>0</v>
      </c>
      <c r="F27" s="317" t="str">
        <f t="shared" si="2"/>
        <v/>
      </c>
      <c r="G27" s="318" t="str">
        <f t="shared" si="3"/>
        <v/>
      </c>
      <c r="H27" s="308"/>
      <c r="I27" s="322"/>
      <c r="J27" s="311">
        <f>IF(B27&lt;&gt;"",SUM('Rate Calculation'!Q119:Q120),"")</f>
        <v>0</v>
      </c>
      <c r="K27" s="317" t="str">
        <f t="shared" si="4"/>
        <v/>
      </c>
      <c r="L27" s="318" t="str">
        <f t="shared" si="5"/>
        <v/>
      </c>
    </row>
    <row r="28" spans="1:12" ht="15" x14ac:dyDescent="0.25">
      <c r="B28" s="234" t="str">
        <f>IF('Rate Calculation'!R3="Service Title 10","",'Rate Calculation'!R3)</f>
        <v>Service 10</v>
      </c>
      <c r="C28" s="312"/>
      <c r="D28" s="313"/>
      <c r="E28" s="314">
        <f>IF(B28&lt;&gt;"",SUM('Rate Calculation'!R116:R118),"")</f>
        <v>0</v>
      </c>
      <c r="F28" s="319" t="str">
        <f t="shared" si="2"/>
        <v/>
      </c>
      <c r="G28" s="320" t="str">
        <f t="shared" si="3"/>
        <v/>
      </c>
      <c r="H28" s="312"/>
      <c r="I28" s="323"/>
      <c r="J28" s="314">
        <f>IF(B28&lt;&gt;"",SUM('Rate Calculation'!R119:R120),"")</f>
        <v>0</v>
      </c>
      <c r="K28" s="319" t="str">
        <f t="shared" si="4"/>
        <v/>
      </c>
      <c r="L28" s="320" t="str">
        <f t="shared" si="5"/>
        <v/>
      </c>
    </row>
  </sheetData>
  <mergeCells count="3">
    <mergeCell ref="H17:L17"/>
    <mergeCell ref="C17:G17"/>
    <mergeCell ref="B4:I4"/>
  </mergeCells>
  <pageMargins left="0.5" right="0.75" top="1" bottom="0.5" header="0.5" footer="0.25"/>
  <pageSetup scale="77" fitToHeight="0" orientation="landscape" r:id="rId1"/>
  <headerFooter alignWithMargins="0"/>
  <ignoredErrors>
    <ignoredError sqref="E1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15"/>
  <sheetViews>
    <sheetView showGridLines="0" zoomScaleNormal="100" zoomScaleSheetLayoutView="75" workbookViewId="0">
      <selection activeCell="B2" sqref="B2"/>
    </sheetView>
  </sheetViews>
  <sheetFormatPr defaultRowHeight="14.25" x14ac:dyDescent="0.2"/>
  <cols>
    <col min="1" max="1" width="2.7109375" style="7" customWidth="1"/>
    <col min="2" max="2" width="21" style="7" customWidth="1"/>
    <col min="3" max="3" width="23.7109375" style="7" customWidth="1"/>
    <col min="4" max="4" width="8.85546875" style="7" bestFit="1" customWidth="1"/>
    <col min="5" max="5" width="26.5703125" style="7" customWidth="1"/>
    <col min="6" max="6" width="15" style="7" customWidth="1"/>
    <col min="7" max="7" width="13.28515625" style="7" customWidth="1"/>
    <col min="8" max="8" width="13.42578125" style="7" customWidth="1"/>
    <col min="9" max="9" width="13.5703125" style="7" customWidth="1"/>
    <col min="10" max="10" width="14.140625" style="7" customWidth="1"/>
    <col min="11" max="12" width="12.7109375" style="7" customWidth="1"/>
    <col min="13" max="13" width="14.28515625" style="7" customWidth="1"/>
    <col min="14" max="14" width="10.7109375" style="7" customWidth="1"/>
    <col min="15" max="15" width="13" style="7" customWidth="1"/>
    <col min="16" max="16384" width="9.140625" style="7"/>
  </cols>
  <sheetData>
    <row r="1" spans="1:14" ht="18" x14ac:dyDescent="0.25">
      <c r="B1" s="18" t="s">
        <v>1473</v>
      </c>
    </row>
    <row r="2" spans="1:14" ht="15" x14ac:dyDescent="0.25">
      <c r="A2" s="8"/>
      <c r="B2" s="8"/>
      <c r="C2" s="8"/>
      <c r="D2" s="8"/>
      <c r="E2" s="8"/>
      <c r="F2" s="8"/>
      <c r="G2" s="8"/>
      <c r="H2" s="8"/>
      <c r="I2" s="8"/>
      <c r="J2" s="8"/>
      <c r="K2" s="8"/>
      <c r="L2" s="8"/>
      <c r="M2" s="8"/>
    </row>
    <row r="3" spans="1:14" ht="15" x14ac:dyDescent="0.25">
      <c r="A3" s="8"/>
      <c r="B3" s="696" t="s">
        <v>1417</v>
      </c>
      <c r="C3" s="697"/>
      <c r="D3" s="697"/>
      <c r="E3" s="697"/>
      <c r="F3" s="697"/>
      <c r="G3" s="697"/>
      <c r="H3" s="697"/>
      <c r="I3" s="697"/>
      <c r="J3" s="697"/>
      <c r="K3" s="697"/>
      <c r="L3" s="697"/>
      <c r="M3" s="698"/>
    </row>
    <row r="4" spans="1:14" ht="38.25" x14ac:dyDescent="0.25">
      <c r="A4" s="8"/>
      <c r="B4" s="115" t="s">
        <v>1418</v>
      </c>
      <c r="C4" s="125" t="s">
        <v>1413</v>
      </c>
      <c r="D4" s="103" t="s">
        <v>1419</v>
      </c>
      <c r="E4" s="103" t="s">
        <v>1410</v>
      </c>
      <c r="F4" s="114" t="s">
        <v>1392</v>
      </c>
      <c r="G4" s="104" t="s">
        <v>1416</v>
      </c>
      <c r="H4" s="104" t="s">
        <v>1415</v>
      </c>
      <c r="I4" s="104" t="s">
        <v>1414</v>
      </c>
      <c r="J4" s="104" t="s">
        <v>1405</v>
      </c>
      <c r="K4" s="105" t="s">
        <v>1406</v>
      </c>
      <c r="L4" s="104" t="s">
        <v>1407</v>
      </c>
      <c r="M4" s="110" t="s">
        <v>1408</v>
      </c>
      <c r="N4" s="8"/>
    </row>
    <row r="5" spans="1:14" ht="15" x14ac:dyDescent="0.25">
      <c r="A5" s="8"/>
      <c r="B5" s="121"/>
      <c r="C5" s="122"/>
      <c r="D5" s="122"/>
      <c r="E5" s="95"/>
      <c r="F5" s="95"/>
      <c r="G5" s="118"/>
      <c r="H5" s="99"/>
      <c r="I5" s="100"/>
      <c r="J5" s="96" t="str">
        <f>IF(I5=0," ",I5-H5)</f>
        <v xml:space="preserve"> </v>
      </c>
      <c r="K5" s="97" t="str">
        <f>IF(H5=0," ",J5/H5)</f>
        <v xml:space="preserve"> </v>
      </c>
      <c r="L5" s="98"/>
      <c r="M5" s="106"/>
      <c r="N5" s="8"/>
    </row>
    <row r="6" spans="1:14" ht="15" x14ac:dyDescent="0.25">
      <c r="A6" s="8"/>
      <c r="B6" s="121"/>
      <c r="C6" s="122"/>
      <c r="D6" s="122"/>
      <c r="E6" s="95"/>
      <c r="F6" s="95"/>
      <c r="G6" s="118"/>
      <c r="H6" s="99"/>
      <c r="I6" s="100"/>
      <c r="J6" s="96" t="str">
        <f t="shared" ref="J6:J14" si="0">IF(I6=0," ",I6-H6)</f>
        <v xml:space="preserve"> </v>
      </c>
      <c r="K6" s="97" t="str">
        <f t="shared" ref="K6:K14" si="1">IF(H6=0," ",J6/H6)</f>
        <v xml:space="preserve"> </v>
      </c>
      <c r="L6" s="98"/>
      <c r="M6" s="106"/>
      <c r="N6" s="8"/>
    </row>
    <row r="7" spans="1:14" ht="15" x14ac:dyDescent="0.25">
      <c r="A7" s="8"/>
      <c r="B7" s="121"/>
      <c r="C7" s="122"/>
      <c r="D7" s="122"/>
      <c r="E7" s="95"/>
      <c r="F7" s="95"/>
      <c r="G7" s="118"/>
      <c r="H7" s="99"/>
      <c r="I7" s="100"/>
      <c r="J7" s="96" t="str">
        <f t="shared" si="0"/>
        <v xml:space="preserve"> </v>
      </c>
      <c r="K7" s="97" t="str">
        <f t="shared" si="1"/>
        <v xml:space="preserve"> </v>
      </c>
      <c r="L7" s="98"/>
      <c r="M7" s="106"/>
      <c r="N7" s="8"/>
    </row>
    <row r="8" spans="1:14" ht="15" x14ac:dyDescent="0.25">
      <c r="A8" s="8"/>
      <c r="B8" s="121"/>
      <c r="C8" s="122"/>
      <c r="D8" s="122"/>
      <c r="E8" s="95"/>
      <c r="F8" s="95"/>
      <c r="G8" s="118"/>
      <c r="H8" s="99"/>
      <c r="I8" s="100"/>
      <c r="J8" s="96" t="str">
        <f t="shared" si="0"/>
        <v xml:space="preserve"> </v>
      </c>
      <c r="K8" s="97" t="str">
        <f t="shared" si="1"/>
        <v xml:space="preserve"> </v>
      </c>
      <c r="L8" s="98"/>
      <c r="M8" s="106"/>
      <c r="N8" s="8"/>
    </row>
    <row r="9" spans="1:14" ht="15" x14ac:dyDescent="0.25">
      <c r="A9" s="8"/>
      <c r="B9" s="121"/>
      <c r="C9" s="122"/>
      <c r="D9" s="122"/>
      <c r="E9" s="95"/>
      <c r="F9" s="95"/>
      <c r="G9" s="119"/>
      <c r="H9" s="102"/>
      <c r="I9" s="100"/>
      <c r="J9" s="96" t="str">
        <f t="shared" si="0"/>
        <v xml:space="preserve"> </v>
      </c>
      <c r="K9" s="97" t="str">
        <f t="shared" si="1"/>
        <v xml:space="preserve"> </v>
      </c>
      <c r="L9" s="98"/>
      <c r="M9" s="106"/>
      <c r="N9" s="8"/>
    </row>
    <row r="10" spans="1:14" ht="15" x14ac:dyDescent="0.25">
      <c r="A10" s="8"/>
      <c r="B10" s="121"/>
      <c r="C10" s="122"/>
      <c r="D10" s="122"/>
      <c r="E10" s="95"/>
      <c r="F10" s="95"/>
      <c r="G10" s="119"/>
      <c r="H10" s="102"/>
      <c r="I10" s="100"/>
      <c r="J10" s="96" t="str">
        <f t="shared" si="0"/>
        <v xml:space="preserve"> </v>
      </c>
      <c r="K10" s="97" t="str">
        <f t="shared" si="1"/>
        <v xml:space="preserve"> </v>
      </c>
      <c r="L10" s="98"/>
      <c r="M10" s="106"/>
      <c r="N10" s="8"/>
    </row>
    <row r="11" spans="1:14" ht="15" x14ac:dyDescent="0.25">
      <c r="A11" s="8"/>
      <c r="B11" s="121"/>
      <c r="C11" s="122"/>
      <c r="D11" s="122"/>
      <c r="E11" s="95"/>
      <c r="F11" s="95"/>
      <c r="G11" s="119"/>
      <c r="H11" s="102"/>
      <c r="I11" s="100"/>
      <c r="J11" s="96" t="str">
        <f t="shared" si="0"/>
        <v xml:space="preserve"> </v>
      </c>
      <c r="K11" s="97" t="str">
        <f t="shared" si="1"/>
        <v xml:space="preserve"> </v>
      </c>
      <c r="L11" s="98"/>
      <c r="M11" s="106"/>
      <c r="N11" s="8"/>
    </row>
    <row r="12" spans="1:14" ht="15" x14ac:dyDescent="0.25">
      <c r="A12" s="8"/>
      <c r="B12" s="121"/>
      <c r="C12" s="122"/>
      <c r="D12" s="122"/>
      <c r="E12" s="95"/>
      <c r="F12" s="95"/>
      <c r="G12" s="119"/>
      <c r="H12" s="102"/>
      <c r="I12" s="100"/>
      <c r="J12" s="96" t="str">
        <f t="shared" si="0"/>
        <v xml:space="preserve"> </v>
      </c>
      <c r="K12" s="97" t="str">
        <f t="shared" si="1"/>
        <v xml:space="preserve"> </v>
      </c>
      <c r="L12" s="98"/>
      <c r="M12" s="106"/>
      <c r="N12" s="8"/>
    </row>
    <row r="13" spans="1:14" ht="15" x14ac:dyDescent="0.25">
      <c r="A13" s="8"/>
      <c r="B13" s="121"/>
      <c r="C13" s="122"/>
      <c r="D13" s="122"/>
      <c r="E13" s="95"/>
      <c r="F13" s="95"/>
      <c r="G13" s="119"/>
      <c r="H13" s="102"/>
      <c r="I13" s="100"/>
      <c r="J13" s="96"/>
      <c r="K13" s="97"/>
      <c r="L13" s="98"/>
      <c r="M13" s="106"/>
      <c r="N13" s="8"/>
    </row>
    <row r="14" spans="1:14" ht="15" x14ac:dyDescent="0.25">
      <c r="A14" s="8"/>
      <c r="B14" s="123"/>
      <c r="C14" s="124"/>
      <c r="D14" s="124"/>
      <c r="E14" s="111"/>
      <c r="F14" s="111"/>
      <c r="G14" s="120"/>
      <c r="H14" s="109"/>
      <c r="I14" s="113"/>
      <c r="J14" s="112" t="str">
        <f t="shared" si="0"/>
        <v xml:space="preserve"> </v>
      </c>
      <c r="K14" s="116" t="str">
        <f t="shared" si="1"/>
        <v xml:space="preserve"> </v>
      </c>
      <c r="L14" s="117"/>
      <c r="M14" s="108"/>
      <c r="N14" s="8"/>
    </row>
    <row r="15" spans="1:14" ht="15" x14ac:dyDescent="0.25">
      <c r="A15" s="8"/>
      <c r="B15" s="8"/>
      <c r="C15" s="8"/>
      <c r="D15" s="8"/>
      <c r="E15" s="8"/>
      <c r="F15" s="8"/>
      <c r="G15" s="8"/>
      <c r="H15" s="8"/>
      <c r="I15" s="8"/>
      <c r="J15" s="8"/>
      <c r="K15" s="8"/>
      <c r="L15" s="8"/>
      <c r="M15" s="8"/>
    </row>
  </sheetData>
  <mergeCells count="1">
    <mergeCell ref="B3:M3"/>
  </mergeCells>
  <pageMargins left="0.5" right="0.75" top="1" bottom="0.5" header="0.5" footer="0.25"/>
  <pageSetup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594"/>
  <sheetViews>
    <sheetView showGridLines="0" workbookViewId="0">
      <selection activeCell="J3" sqref="J3"/>
    </sheetView>
  </sheetViews>
  <sheetFormatPr defaultRowHeight="15" x14ac:dyDescent="0.25"/>
  <cols>
    <col min="1" max="1" width="6.42578125" bestFit="1" customWidth="1"/>
    <col min="2" max="2" width="31.28515625" style="332" customWidth="1"/>
    <col min="3" max="3" width="22.42578125" style="67" bestFit="1" customWidth="1"/>
    <col min="4" max="4" width="30.42578125" style="67" bestFit="1" customWidth="1"/>
    <col min="5" max="5" width="34.140625" style="67" customWidth="1"/>
    <col min="6" max="6" width="64.5703125" style="72" customWidth="1"/>
  </cols>
  <sheetData>
    <row r="1" spans="1:6" ht="15" customHeight="1" x14ac:dyDescent="0.25">
      <c r="A1" s="699" t="s">
        <v>1355</v>
      </c>
      <c r="B1" s="700"/>
      <c r="C1" s="700"/>
      <c r="D1" s="700"/>
      <c r="E1" s="700"/>
      <c r="F1" s="700"/>
    </row>
    <row r="2" spans="1:6" x14ac:dyDescent="0.25">
      <c r="A2" s="69" t="s">
        <v>159</v>
      </c>
      <c r="B2" s="329" t="s">
        <v>160</v>
      </c>
      <c r="C2" s="326" t="s">
        <v>1475</v>
      </c>
      <c r="D2" s="326" t="s">
        <v>161</v>
      </c>
      <c r="E2" s="70" t="s">
        <v>1360</v>
      </c>
      <c r="F2" s="71" t="s">
        <v>1358</v>
      </c>
    </row>
    <row r="3" spans="1:6" x14ac:dyDescent="0.25">
      <c r="A3" s="65" t="s">
        <v>257</v>
      </c>
      <c r="B3" s="330" t="s">
        <v>258</v>
      </c>
      <c r="C3" s="63" t="s">
        <v>256</v>
      </c>
      <c r="D3" s="63" t="s">
        <v>70</v>
      </c>
      <c r="E3" s="63" t="s">
        <v>1357</v>
      </c>
      <c r="F3" s="68" t="s">
        <v>1361</v>
      </c>
    </row>
    <row r="4" spans="1:6" ht="45" x14ac:dyDescent="0.25">
      <c r="A4" s="65" t="s">
        <v>259</v>
      </c>
      <c r="B4" s="330" t="s">
        <v>260</v>
      </c>
      <c r="C4" s="63" t="s">
        <v>165</v>
      </c>
      <c r="D4" s="63" t="s">
        <v>85</v>
      </c>
      <c r="E4" s="63" t="s">
        <v>1357</v>
      </c>
      <c r="F4" s="68" t="s">
        <v>1487</v>
      </c>
    </row>
    <row r="5" spans="1:6" ht="45" x14ac:dyDescent="0.25">
      <c r="A5" s="65" t="s">
        <v>261</v>
      </c>
      <c r="B5" s="330" t="s">
        <v>262</v>
      </c>
      <c r="C5" s="63" t="s">
        <v>165</v>
      </c>
      <c r="D5" s="63" t="s">
        <v>85</v>
      </c>
      <c r="E5" s="63" t="s">
        <v>1357</v>
      </c>
      <c r="F5" s="68" t="s">
        <v>1487</v>
      </c>
    </row>
    <row r="6" spans="1:6" ht="45" x14ac:dyDescent="0.25">
      <c r="A6" s="65" t="s">
        <v>263</v>
      </c>
      <c r="B6" s="330" t="s">
        <v>264</v>
      </c>
      <c r="C6" s="63" t="s">
        <v>165</v>
      </c>
      <c r="D6" s="63" t="s">
        <v>85</v>
      </c>
      <c r="E6" s="63" t="s">
        <v>1357</v>
      </c>
      <c r="F6" s="68" t="s">
        <v>1487</v>
      </c>
    </row>
    <row r="7" spans="1:6" ht="45" x14ac:dyDescent="0.25">
      <c r="A7" s="65" t="s">
        <v>265</v>
      </c>
      <c r="B7" s="330" t="s">
        <v>266</v>
      </c>
      <c r="C7" s="63" t="s">
        <v>165</v>
      </c>
      <c r="D7" s="63" t="s">
        <v>85</v>
      </c>
      <c r="E7" s="63" t="s">
        <v>1357</v>
      </c>
      <c r="F7" s="68" t="s">
        <v>1487</v>
      </c>
    </row>
    <row r="8" spans="1:6" ht="45" x14ac:dyDescent="0.25">
      <c r="A8" s="65" t="s">
        <v>267</v>
      </c>
      <c r="B8" s="330" t="s">
        <v>268</v>
      </c>
      <c r="C8" s="63" t="s">
        <v>165</v>
      </c>
      <c r="D8" s="63" t="s">
        <v>85</v>
      </c>
      <c r="E8" s="63" t="s">
        <v>1357</v>
      </c>
      <c r="F8" s="68" t="s">
        <v>1487</v>
      </c>
    </row>
    <row r="9" spans="1:6" ht="45" x14ac:dyDescent="0.25">
      <c r="A9" s="65" t="s">
        <v>269</v>
      </c>
      <c r="B9" s="330" t="s">
        <v>270</v>
      </c>
      <c r="C9" s="63" t="s">
        <v>165</v>
      </c>
      <c r="D9" s="63" t="s">
        <v>85</v>
      </c>
      <c r="E9" s="63" t="s">
        <v>1357</v>
      </c>
      <c r="F9" s="68" t="s">
        <v>1487</v>
      </c>
    </row>
    <row r="10" spans="1:6" ht="45" x14ac:dyDescent="0.25">
      <c r="A10" s="65" t="s">
        <v>271</v>
      </c>
      <c r="B10" s="330" t="s">
        <v>272</v>
      </c>
      <c r="C10" s="63" t="s">
        <v>165</v>
      </c>
      <c r="D10" s="63" t="s">
        <v>85</v>
      </c>
      <c r="E10" s="63" t="s">
        <v>1357</v>
      </c>
      <c r="F10" s="68" t="s">
        <v>1487</v>
      </c>
    </row>
    <row r="11" spans="1:6" ht="45" x14ac:dyDescent="0.25">
      <c r="A11" s="65" t="s">
        <v>273</v>
      </c>
      <c r="B11" s="330" t="s">
        <v>274</v>
      </c>
      <c r="C11" s="63" t="s">
        <v>165</v>
      </c>
      <c r="D11" s="63" t="s">
        <v>85</v>
      </c>
      <c r="E11" s="63" t="s">
        <v>1357</v>
      </c>
      <c r="F11" s="68" t="s">
        <v>1487</v>
      </c>
    </row>
    <row r="12" spans="1:6" ht="45" x14ac:dyDescent="0.25">
      <c r="A12" s="65" t="s">
        <v>275</v>
      </c>
      <c r="B12" s="330" t="s">
        <v>276</v>
      </c>
      <c r="C12" s="63" t="s">
        <v>165</v>
      </c>
      <c r="D12" s="63" t="s">
        <v>85</v>
      </c>
      <c r="E12" s="63" t="s">
        <v>1357</v>
      </c>
      <c r="F12" s="68" t="s">
        <v>1487</v>
      </c>
    </row>
    <row r="13" spans="1:6" ht="45" x14ac:dyDescent="0.25">
      <c r="A13" s="65" t="s">
        <v>277</v>
      </c>
      <c r="B13" s="330" t="s">
        <v>278</v>
      </c>
      <c r="C13" s="63" t="s">
        <v>165</v>
      </c>
      <c r="D13" s="63" t="s">
        <v>85</v>
      </c>
      <c r="E13" s="63" t="s">
        <v>1357</v>
      </c>
      <c r="F13" s="68" t="s">
        <v>1487</v>
      </c>
    </row>
    <row r="14" spans="1:6" ht="45" x14ac:dyDescent="0.25">
      <c r="A14" s="65" t="s">
        <v>279</v>
      </c>
      <c r="B14" s="330" t="s">
        <v>280</v>
      </c>
      <c r="C14" s="63" t="s">
        <v>165</v>
      </c>
      <c r="D14" s="63" t="s">
        <v>85</v>
      </c>
      <c r="E14" s="63" t="s">
        <v>1357</v>
      </c>
      <c r="F14" s="68" t="s">
        <v>1487</v>
      </c>
    </row>
    <row r="15" spans="1:6" x14ac:dyDescent="0.25">
      <c r="A15" s="65" t="s">
        <v>281</v>
      </c>
      <c r="B15" s="330" t="s">
        <v>282</v>
      </c>
      <c r="C15" s="63" t="s">
        <v>256</v>
      </c>
      <c r="D15" s="63" t="s">
        <v>85</v>
      </c>
      <c r="E15" s="63" t="s">
        <v>1356</v>
      </c>
      <c r="F15" s="68"/>
    </row>
    <row r="16" spans="1:6" x14ac:dyDescent="0.25">
      <c r="A16" s="65" t="s">
        <v>283</v>
      </c>
      <c r="B16" s="330" t="s">
        <v>284</v>
      </c>
      <c r="C16" s="63" t="s">
        <v>256</v>
      </c>
      <c r="D16" s="63" t="s">
        <v>85</v>
      </c>
      <c r="E16" s="31" t="s">
        <v>1489</v>
      </c>
      <c r="F16" s="68"/>
    </row>
    <row r="17" spans="1:6" x14ac:dyDescent="0.25">
      <c r="A17" s="65" t="s">
        <v>285</v>
      </c>
      <c r="B17" s="330" t="s">
        <v>286</v>
      </c>
      <c r="C17" s="63" t="s">
        <v>256</v>
      </c>
      <c r="D17" s="63" t="s">
        <v>85</v>
      </c>
      <c r="E17" s="63" t="s">
        <v>1356</v>
      </c>
      <c r="F17" s="68"/>
    </row>
    <row r="18" spans="1:6" x14ac:dyDescent="0.25">
      <c r="A18" s="65" t="s">
        <v>287</v>
      </c>
      <c r="B18" s="330" t="s">
        <v>288</v>
      </c>
      <c r="C18" s="63" t="s">
        <v>256</v>
      </c>
      <c r="D18" s="63" t="s">
        <v>85</v>
      </c>
      <c r="E18" s="63" t="s">
        <v>1356</v>
      </c>
      <c r="F18" s="68"/>
    </row>
    <row r="19" spans="1:6" x14ac:dyDescent="0.25">
      <c r="A19" s="65" t="s">
        <v>289</v>
      </c>
      <c r="B19" s="330" t="s">
        <v>290</v>
      </c>
      <c r="C19" s="63" t="s">
        <v>256</v>
      </c>
      <c r="D19" s="63" t="s">
        <v>85</v>
      </c>
      <c r="E19" s="63" t="s">
        <v>1356</v>
      </c>
      <c r="F19" s="68"/>
    </row>
    <row r="20" spans="1:6" ht="22.5" x14ac:dyDescent="0.25">
      <c r="A20" s="65" t="s">
        <v>291</v>
      </c>
      <c r="B20" s="330" t="s">
        <v>292</v>
      </c>
      <c r="C20" s="63" t="s">
        <v>256</v>
      </c>
      <c r="D20" s="63" t="s">
        <v>85</v>
      </c>
      <c r="E20" s="31" t="s">
        <v>1357</v>
      </c>
      <c r="F20" s="333" t="s">
        <v>1491</v>
      </c>
    </row>
    <row r="21" spans="1:6" ht="45" x14ac:dyDescent="0.25">
      <c r="A21" s="65" t="s">
        <v>293</v>
      </c>
      <c r="B21" s="330" t="s">
        <v>294</v>
      </c>
      <c r="C21" s="63" t="s">
        <v>165</v>
      </c>
      <c r="D21" s="63" t="s">
        <v>85</v>
      </c>
      <c r="E21" s="63" t="s">
        <v>1357</v>
      </c>
      <c r="F21" s="68" t="s">
        <v>1487</v>
      </c>
    </row>
    <row r="22" spans="1:6" ht="45" x14ac:dyDescent="0.25">
      <c r="A22" s="65" t="s">
        <v>295</v>
      </c>
      <c r="B22" s="330" t="s">
        <v>296</v>
      </c>
      <c r="C22" s="63" t="s">
        <v>165</v>
      </c>
      <c r="D22" s="63" t="s">
        <v>85</v>
      </c>
      <c r="E22" s="63" t="s">
        <v>1357</v>
      </c>
      <c r="F22" s="68" t="s">
        <v>1487</v>
      </c>
    </row>
    <row r="23" spans="1:6" ht="45" x14ac:dyDescent="0.25">
      <c r="A23" s="65" t="s">
        <v>297</v>
      </c>
      <c r="B23" s="330" t="s">
        <v>298</v>
      </c>
      <c r="C23" s="63" t="s">
        <v>165</v>
      </c>
      <c r="D23" s="63" t="s">
        <v>85</v>
      </c>
      <c r="E23" s="63" t="s">
        <v>1357</v>
      </c>
      <c r="F23" s="68" t="s">
        <v>1487</v>
      </c>
    </row>
    <row r="24" spans="1:6" ht="45" x14ac:dyDescent="0.25">
      <c r="A24" s="65" t="s">
        <v>299</v>
      </c>
      <c r="B24" s="330" t="s">
        <v>300</v>
      </c>
      <c r="C24" s="63" t="s">
        <v>165</v>
      </c>
      <c r="D24" s="63" t="s">
        <v>85</v>
      </c>
      <c r="E24" s="63" t="s">
        <v>1357</v>
      </c>
      <c r="F24" s="68" t="s">
        <v>1487</v>
      </c>
    </row>
    <row r="25" spans="1:6" ht="45" x14ac:dyDescent="0.25">
      <c r="A25" s="65" t="s">
        <v>301</v>
      </c>
      <c r="B25" s="330" t="s">
        <v>302</v>
      </c>
      <c r="C25" s="63" t="s">
        <v>165</v>
      </c>
      <c r="D25" s="63" t="s">
        <v>85</v>
      </c>
      <c r="E25" s="63" t="s">
        <v>1357</v>
      </c>
      <c r="F25" s="68" t="s">
        <v>1487</v>
      </c>
    </row>
    <row r="26" spans="1:6" x14ac:dyDescent="0.25">
      <c r="A26" s="65" t="s">
        <v>199</v>
      </c>
      <c r="B26" s="330" t="s">
        <v>200</v>
      </c>
      <c r="C26" s="63" t="s">
        <v>256</v>
      </c>
      <c r="D26" s="328" t="s">
        <v>76</v>
      </c>
      <c r="E26" s="63" t="s">
        <v>1356</v>
      </c>
      <c r="F26" s="68"/>
    </row>
    <row r="27" spans="1:6" x14ac:dyDescent="0.25">
      <c r="A27" s="65" t="s">
        <v>303</v>
      </c>
      <c r="B27" s="330" t="s">
        <v>304</v>
      </c>
      <c r="C27" s="63" t="s">
        <v>256</v>
      </c>
      <c r="D27" s="63" t="s">
        <v>235</v>
      </c>
      <c r="E27" s="63" t="s">
        <v>1356</v>
      </c>
      <c r="F27" s="68"/>
    </row>
    <row r="28" spans="1:6" x14ac:dyDescent="0.25">
      <c r="A28" s="65" t="s">
        <v>305</v>
      </c>
      <c r="B28" s="330" t="s">
        <v>306</v>
      </c>
      <c r="C28" s="63" t="s">
        <v>256</v>
      </c>
      <c r="D28" s="63" t="s">
        <v>235</v>
      </c>
      <c r="E28" s="63" t="s">
        <v>1356</v>
      </c>
      <c r="F28" s="68"/>
    </row>
    <row r="29" spans="1:6" x14ac:dyDescent="0.25">
      <c r="A29" s="65" t="s">
        <v>307</v>
      </c>
      <c r="B29" s="330" t="s">
        <v>308</v>
      </c>
      <c r="C29" s="63" t="s">
        <v>256</v>
      </c>
      <c r="D29" s="63" t="s">
        <v>235</v>
      </c>
      <c r="E29" s="63" t="s">
        <v>1356</v>
      </c>
      <c r="F29" s="68"/>
    </row>
    <row r="30" spans="1:6" x14ac:dyDescent="0.25">
      <c r="A30" s="65" t="s">
        <v>309</v>
      </c>
      <c r="B30" s="330" t="s">
        <v>310</v>
      </c>
      <c r="C30" s="63" t="s">
        <v>256</v>
      </c>
      <c r="D30" s="63" t="s">
        <v>235</v>
      </c>
      <c r="E30" s="63" t="s">
        <v>1356</v>
      </c>
      <c r="F30" s="68"/>
    </row>
    <row r="31" spans="1:6" x14ac:dyDescent="0.25">
      <c r="A31" s="65" t="s">
        <v>311</v>
      </c>
      <c r="B31" s="330" t="s">
        <v>312</v>
      </c>
      <c r="C31" s="63" t="s">
        <v>256</v>
      </c>
      <c r="D31" s="63" t="s">
        <v>235</v>
      </c>
      <c r="E31" s="63" t="s">
        <v>1356</v>
      </c>
      <c r="F31" s="68"/>
    </row>
    <row r="32" spans="1:6" x14ac:dyDescent="0.25">
      <c r="A32" s="65" t="s">
        <v>203</v>
      </c>
      <c r="B32" s="330" t="s">
        <v>204</v>
      </c>
      <c r="C32" s="63" t="s">
        <v>256</v>
      </c>
      <c r="D32" s="328" t="s">
        <v>76</v>
      </c>
      <c r="E32" s="63" t="s">
        <v>1356</v>
      </c>
      <c r="F32" s="68"/>
    </row>
    <row r="33" spans="1:6" x14ac:dyDescent="0.25">
      <c r="A33" s="65" t="s">
        <v>205</v>
      </c>
      <c r="B33" s="330" t="s">
        <v>206</v>
      </c>
      <c r="C33" s="63" t="s">
        <v>256</v>
      </c>
      <c r="D33" s="328" t="s">
        <v>76</v>
      </c>
      <c r="E33" s="63" t="s">
        <v>1356</v>
      </c>
      <c r="F33" s="68"/>
    </row>
    <row r="34" spans="1:6" x14ac:dyDescent="0.25">
      <c r="A34" s="65" t="s">
        <v>207</v>
      </c>
      <c r="B34" s="330" t="s">
        <v>208</v>
      </c>
      <c r="C34" s="63" t="s">
        <v>256</v>
      </c>
      <c r="D34" s="328" t="s">
        <v>76</v>
      </c>
      <c r="E34" s="63" t="s">
        <v>1356</v>
      </c>
      <c r="F34" s="68"/>
    </row>
    <row r="35" spans="1:6" x14ac:dyDescent="0.25">
      <c r="A35" s="65" t="s">
        <v>313</v>
      </c>
      <c r="B35" s="330" t="s">
        <v>314</v>
      </c>
      <c r="C35" s="63" t="s">
        <v>256</v>
      </c>
      <c r="D35" s="63" t="s">
        <v>78</v>
      </c>
      <c r="E35" s="63" t="s">
        <v>1356</v>
      </c>
      <c r="F35" s="68"/>
    </row>
    <row r="36" spans="1:6" x14ac:dyDescent="0.25">
      <c r="A36" s="65" t="s">
        <v>315</v>
      </c>
      <c r="B36" s="330" t="s">
        <v>316</v>
      </c>
      <c r="C36" s="63" t="s">
        <v>256</v>
      </c>
      <c r="D36" s="63" t="s">
        <v>78</v>
      </c>
      <c r="E36" s="63" t="s">
        <v>1356</v>
      </c>
      <c r="F36" s="68"/>
    </row>
    <row r="37" spans="1:6" x14ac:dyDescent="0.25">
      <c r="A37" s="65" t="s">
        <v>240</v>
      </c>
      <c r="B37" s="330" t="s">
        <v>241</v>
      </c>
      <c r="C37" s="63" t="s">
        <v>256</v>
      </c>
      <c r="D37" s="328" t="s">
        <v>78</v>
      </c>
      <c r="E37" s="63" t="s">
        <v>1356</v>
      </c>
      <c r="F37" s="68"/>
    </row>
    <row r="38" spans="1:6" x14ac:dyDescent="0.25">
      <c r="A38" s="65" t="s">
        <v>236</v>
      </c>
      <c r="B38" s="330" t="s">
        <v>237</v>
      </c>
      <c r="C38" s="63" t="s">
        <v>256</v>
      </c>
      <c r="D38" s="328" t="s">
        <v>67</v>
      </c>
      <c r="E38" s="31" t="s">
        <v>1489</v>
      </c>
      <c r="F38" s="68"/>
    </row>
    <row r="39" spans="1:6" x14ac:dyDescent="0.25">
      <c r="A39" s="65" t="s">
        <v>238</v>
      </c>
      <c r="B39" s="330" t="s">
        <v>239</v>
      </c>
      <c r="C39" s="63" t="s">
        <v>256</v>
      </c>
      <c r="D39" s="328" t="s">
        <v>67</v>
      </c>
      <c r="E39" s="31" t="s">
        <v>1489</v>
      </c>
      <c r="F39" s="68"/>
    </row>
    <row r="40" spans="1:6" x14ac:dyDescent="0.25">
      <c r="A40" s="65" t="s">
        <v>242</v>
      </c>
      <c r="B40" s="330" t="s">
        <v>243</v>
      </c>
      <c r="C40" s="63" t="s">
        <v>256</v>
      </c>
      <c r="D40" s="328" t="s">
        <v>73</v>
      </c>
      <c r="E40" s="31" t="s">
        <v>1356</v>
      </c>
      <c r="F40" s="68"/>
    </row>
    <row r="41" spans="1:6" x14ac:dyDescent="0.25">
      <c r="A41" s="65" t="s">
        <v>244</v>
      </c>
      <c r="B41" s="330" t="s">
        <v>245</v>
      </c>
      <c r="C41" s="63" t="s">
        <v>256</v>
      </c>
      <c r="D41" s="328" t="s">
        <v>73</v>
      </c>
      <c r="E41" s="31" t="s">
        <v>1356</v>
      </c>
      <c r="F41" s="68"/>
    </row>
    <row r="42" spans="1:6" x14ac:dyDescent="0.25">
      <c r="A42" s="65" t="s">
        <v>246</v>
      </c>
      <c r="B42" s="330" t="s">
        <v>247</v>
      </c>
      <c r="C42" s="63" t="s">
        <v>256</v>
      </c>
      <c r="D42" s="328" t="s">
        <v>73</v>
      </c>
      <c r="E42" s="31" t="s">
        <v>1356</v>
      </c>
      <c r="F42" s="68"/>
    </row>
    <row r="43" spans="1:6" x14ac:dyDescent="0.25">
      <c r="A43" s="65" t="s">
        <v>248</v>
      </c>
      <c r="B43" s="330" t="s">
        <v>249</v>
      </c>
      <c r="C43" s="63" t="s">
        <v>256</v>
      </c>
      <c r="D43" s="328" t="s">
        <v>73</v>
      </c>
      <c r="E43" s="31" t="s">
        <v>1356</v>
      </c>
      <c r="F43" s="68"/>
    </row>
    <row r="44" spans="1:6" x14ac:dyDescent="0.25">
      <c r="A44" s="65" t="s">
        <v>189</v>
      </c>
      <c r="B44" s="330" t="s">
        <v>190</v>
      </c>
      <c r="C44" s="63" t="s">
        <v>256</v>
      </c>
      <c r="D44" s="328" t="s">
        <v>78</v>
      </c>
      <c r="E44" s="63" t="s">
        <v>1356</v>
      </c>
      <c r="F44" s="68"/>
    </row>
    <row r="45" spans="1:6" ht="22.5" x14ac:dyDescent="0.25">
      <c r="A45" s="65" t="s">
        <v>193</v>
      </c>
      <c r="B45" s="330" t="s">
        <v>194</v>
      </c>
      <c r="C45" s="63" t="s">
        <v>256</v>
      </c>
      <c r="D45" s="328" t="s">
        <v>67</v>
      </c>
      <c r="E45" s="31" t="s">
        <v>1489</v>
      </c>
      <c r="F45" s="68" t="s">
        <v>1359</v>
      </c>
    </row>
    <row r="46" spans="1:6" x14ac:dyDescent="0.25">
      <c r="A46" s="65" t="s">
        <v>317</v>
      </c>
      <c r="B46" s="330" t="s">
        <v>318</v>
      </c>
      <c r="C46" s="63" t="s">
        <v>256</v>
      </c>
      <c r="D46" s="63" t="s">
        <v>78</v>
      </c>
      <c r="E46" s="63" t="s">
        <v>1356</v>
      </c>
      <c r="F46" s="68"/>
    </row>
    <row r="47" spans="1:6" ht="22.5" x14ac:dyDescent="0.25">
      <c r="A47" s="65" t="s">
        <v>195</v>
      </c>
      <c r="B47" s="330" t="s">
        <v>196</v>
      </c>
      <c r="C47" s="63" t="s">
        <v>256</v>
      </c>
      <c r="D47" s="328" t="s">
        <v>67</v>
      </c>
      <c r="E47" s="31" t="s">
        <v>1489</v>
      </c>
      <c r="F47" s="68" t="s">
        <v>1359</v>
      </c>
    </row>
    <row r="48" spans="1:6" ht="22.5" x14ac:dyDescent="0.25">
      <c r="A48" s="65" t="s">
        <v>197</v>
      </c>
      <c r="B48" s="330" t="s">
        <v>198</v>
      </c>
      <c r="C48" s="63" t="s">
        <v>256</v>
      </c>
      <c r="D48" s="328" t="s">
        <v>67</v>
      </c>
      <c r="E48" s="31" t="s">
        <v>1489</v>
      </c>
      <c r="F48" s="68" t="s">
        <v>1359</v>
      </c>
    </row>
    <row r="49" spans="1:6" x14ac:dyDescent="0.25">
      <c r="A49" s="65" t="s">
        <v>191</v>
      </c>
      <c r="B49" s="330" t="s">
        <v>192</v>
      </c>
      <c r="C49" s="63" t="s">
        <v>256</v>
      </c>
      <c r="D49" s="328" t="s">
        <v>78</v>
      </c>
      <c r="E49" s="63" t="s">
        <v>1356</v>
      </c>
      <c r="F49" s="68"/>
    </row>
    <row r="50" spans="1:6" x14ac:dyDescent="0.25">
      <c r="A50" s="65" t="s">
        <v>319</v>
      </c>
      <c r="B50" s="330" t="s">
        <v>320</v>
      </c>
      <c r="C50" s="63" t="s">
        <v>256</v>
      </c>
      <c r="D50" s="63" t="s">
        <v>68</v>
      </c>
      <c r="E50" s="63" t="s">
        <v>1356</v>
      </c>
      <c r="F50" s="68"/>
    </row>
    <row r="51" spans="1:6" x14ac:dyDescent="0.25">
      <c r="A51" s="65" t="s">
        <v>321</v>
      </c>
      <c r="B51" s="330" t="s">
        <v>322</v>
      </c>
      <c r="C51" s="63" t="s">
        <v>256</v>
      </c>
      <c r="D51" s="63" t="s">
        <v>70</v>
      </c>
      <c r="E51" s="63" t="s">
        <v>1356</v>
      </c>
      <c r="F51" s="68"/>
    </row>
    <row r="52" spans="1:6" x14ac:dyDescent="0.25">
      <c r="A52" s="65" t="s">
        <v>323</v>
      </c>
      <c r="B52" s="330" t="s">
        <v>324</v>
      </c>
      <c r="C52" s="63" t="s">
        <v>256</v>
      </c>
      <c r="D52" s="63" t="s">
        <v>78</v>
      </c>
      <c r="E52" s="63" t="s">
        <v>1356</v>
      </c>
      <c r="F52" s="68"/>
    </row>
    <row r="53" spans="1:6" x14ac:dyDescent="0.25">
      <c r="A53" s="65" t="s">
        <v>325</v>
      </c>
      <c r="B53" s="330" t="s">
        <v>326</v>
      </c>
      <c r="C53" s="63" t="s">
        <v>256</v>
      </c>
      <c r="D53" s="63" t="s">
        <v>78</v>
      </c>
      <c r="E53" s="63" t="s">
        <v>1356</v>
      </c>
      <c r="F53" s="68"/>
    </row>
    <row r="54" spans="1:6" x14ac:dyDescent="0.25">
      <c r="A54" s="65" t="s">
        <v>211</v>
      </c>
      <c r="B54" s="330" t="s">
        <v>212</v>
      </c>
      <c r="C54" s="63" t="s">
        <v>256</v>
      </c>
      <c r="D54" s="328" t="s">
        <v>76</v>
      </c>
      <c r="E54" s="63" t="s">
        <v>1356</v>
      </c>
      <c r="F54" s="68"/>
    </row>
    <row r="55" spans="1:6" ht="22.5" customHeight="1" x14ac:dyDescent="0.25">
      <c r="A55" s="65" t="s">
        <v>215</v>
      </c>
      <c r="B55" s="330" t="s">
        <v>216</v>
      </c>
      <c r="C55" s="63" t="s">
        <v>256</v>
      </c>
      <c r="D55" s="328" t="s">
        <v>70</v>
      </c>
      <c r="E55" s="63" t="s">
        <v>1356</v>
      </c>
      <c r="F55" s="68"/>
    </row>
    <row r="56" spans="1:6" x14ac:dyDescent="0.25">
      <c r="A56" s="65" t="s">
        <v>327</v>
      </c>
      <c r="B56" s="330" t="s">
        <v>328</v>
      </c>
      <c r="C56" s="63" t="s">
        <v>256</v>
      </c>
      <c r="D56" s="63" t="s">
        <v>70</v>
      </c>
      <c r="E56" s="63" t="s">
        <v>1356</v>
      </c>
      <c r="F56" s="68"/>
    </row>
    <row r="57" spans="1:6" x14ac:dyDescent="0.25">
      <c r="A57" s="65" t="s">
        <v>213</v>
      </c>
      <c r="B57" s="330" t="s">
        <v>214</v>
      </c>
      <c r="C57" s="63" t="s">
        <v>256</v>
      </c>
      <c r="D57" s="328" t="s">
        <v>80</v>
      </c>
      <c r="E57" s="63" t="s">
        <v>1356</v>
      </c>
      <c r="F57" s="68"/>
    </row>
    <row r="58" spans="1:6" x14ac:dyDescent="0.25">
      <c r="A58" s="65" t="s">
        <v>329</v>
      </c>
      <c r="B58" s="330" t="s">
        <v>330</v>
      </c>
      <c r="C58" s="63" t="s">
        <v>256</v>
      </c>
      <c r="D58" s="63" t="s">
        <v>80</v>
      </c>
      <c r="E58" s="63" t="s">
        <v>1356</v>
      </c>
      <c r="F58" s="68"/>
    </row>
    <row r="59" spans="1:6" ht="22.5" x14ac:dyDescent="0.25">
      <c r="A59" s="65" t="s">
        <v>331</v>
      </c>
      <c r="B59" s="330" t="s">
        <v>332</v>
      </c>
      <c r="C59" s="63" t="s">
        <v>256</v>
      </c>
      <c r="D59" s="63" t="s">
        <v>80</v>
      </c>
      <c r="E59" s="31" t="s">
        <v>1357</v>
      </c>
      <c r="F59" s="333" t="s">
        <v>1504</v>
      </c>
    </row>
    <row r="60" spans="1:6" x14ac:dyDescent="0.25">
      <c r="A60" s="65" t="s">
        <v>333</v>
      </c>
      <c r="B60" s="330" t="s">
        <v>334</v>
      </c>
      <c r="C60" s="63" t="s">
        <v>256</v>
      </c>
      <c r="D60" s="63" t="s">
        <v>76</v>
      </c>
      <c r="E60" s="63" t="s">
        <v>1356</v>
      </c>
      <c r="F60" s="68"/>
    </row>
    <row r="61" spans="1:6" x14ac:dyDescent="0.25">
      <c r="A61" s="65" t="s">
        <v>335</v>
      </c>
      <c r="B61" s="330" t="s">
        <v>336</v>
      </c>
      <c r="C61" s="63" t="s">
        <v>256</v>
      </c>
      <c r="D61" s="63" t="s">
        <v>74</v>
      </c>
      <c r="E61" s="63" t="s">
        <v>1356</v>
      </c>
      <c r="F61" s="68"/>
    </row>
    <row r="62" spans="1:6" x14ac:dyDescent="0.25">
      <c r="A62" s="65" t="s">
        <v>337</v>
      </c>
      <c r="B62" s="330" t="s">
        <v>338</v>
      </c>
      <c r="C62" s="63" t="s">
        <v>256</v>
      </c>
      <c r="D62" s="63" t="s">
        <v>70</v>
      </c>
      <c r="E62" s="63" t="s">
        <v>1356</v>
      </c>
      <c r="F62" s="68"/>
    </row>
    <row r="63" spans="1:6" x14ac:dyDescent="0.25">
      <c r="A63" s="65" t="s">
        <v>180</v>
      </c>
      <c r="B63" s="330" t="s">
        <v>181</v>
      </c>
      <c r="C63" s="63" t="s">
        <v>256</v>
      </c>
      <c r="D63" s="328" t="s">
        <v>74</v>
      </c>
      <c r="E63" s="63" t="s">
        <v>1356</v>
      </c>
      <c r="F63" s="68"/>
    </row>
    <row r="64" spans="1:6" x14ac:dyDescent="0.25">
      <c r="A64" s="65" t="s">
        <v>231</v>
      </c>
      <c r="B64" s="330" t="s">
        <v>232</v>
      </c>
      <c r="C64" s="63" t="s">
        <v>256</v>
      </c>
      <c r="D64" s="328" t="s">
        <v>72</v>
      </c>
      <c r="E64" s="63" t="s">
        <v>1356</v>
      </c>
      <c r="F64" s="68"/>
    </row>
    <row r="65" spans="1:6" x14ac:dyDescent="0.25">
      <c r="A65" s="65" t="s">
        <v>339</v>
      </c>
      <c r="B65" s="330" t="s">
        <v>340</v>
      </c>
      <c r="C65" s="63" t="s">
        <v>256</v>
      </c>
      <c r="D65" s="63" t="s">
        <v>72</v>
      </c>
      <c r="E65" s="63" t="s">
        <v>1356</v>
      </c>
      <c r="F65" s="68"/>
    </row>
    <row r="66" spans="1:6" x14ac:dyDescent="0.25">
      <c r="A66" s="65" t="s">
        <v>229</v>
      </c>
      <c r="B66" s="330" t="s">
        <v>230</v>
      </c>
      <c r="C66" s="63" t="s">
        <v>256</v>
      </c>
      <c r="D66" s="328" t="s">
        <v>72</v>
      </c>
      <c r="E66" s="63" t="s">
        <v>1356</v>
      </c>
      <c r="F66" s="68"/>
    </row>
    <row r="67" spans="1:6" x14ac:dyDescent="0.25">
      <c r="A67" s="65" t="s">
        <v>341</v>
      </c>
      <c r="B67" s="330" t="s">
        <v>342</v>
      </c>
      <c r="C67" s="63" t="s">
        <v>256</v>
      </c>
      <c r="D67" s="63" t="s">
        <v>235</v>
      </c>
      <c r="E67" s="63" t="s">
        <v>1356</v>
      </c>
      <c r="F67" s="68"/>
    </row>
    <row r="68" spans="1:6" x14ac:dyDescent="0.25">
      <c r="A68" s="65" t="s">
        <v>343</v>
      </c>
      <c r="B68" s="330" t="s">
        <v>344</v>
      </c>
      <c r="C68" s="63" t="s">
        <v>256</v>
      </c>
      <c r="D68" s="63" t="s">
        <v>235</v>
      </c>
      <c r="E68" s="63" t="s">
        <v>1356</v>
      </c>
      <c r="F68" s="68"/>
    </row>
    <row r="69" spans="1:6" x14ac:dyDescent="0.25">
      <c r="A69" s="65" t="s">
        <v>345</v>
      </c>
      <c r="B69" s="330" t="s">
        <v>346</v>
      </c>
      <c r="C69" s="63" t="s">
        <v>256</v>
      </c>
      <c r="D69" s="63" t="s">
        <v>235</v>
      </c>
      <c r="E69" s="63" t="s">
        <v>1356</v>
      </c>
      <c r="F69" s="68"/>
    </row>
    <row r="70" spans="1:6" x14ac:dyDescent="0.25">
      <c r="A70" s="65" t="s">
        <v>347</v>
      </c>
      <c r="B70" s="330" t="s">
        <v>348</v>
      </c>
      <c r="C70" s="63" t="s">
        <v>256</v>
      </c>
      <c r="D70" s="63" t="s">
        <v>235</v>
      </c>
      <c r="E70" s="63" t="s">
        <v>1356</v>
      </c>
      <c r="F70" s="68"/>
    </row>
    <row r="71" spans="1:6" x14ac:dyDescent="0.25">
      <c r="A71" s="65" t="s">
        <v>349</v>
      </c>
      <c r="B71" s="330" t="s">
        <v>350</v>
      </c>
      <c r="C71" s="63" t="s">
        <v>256</v>
      </c>
      <c r="D71" s="63" t="s">
        <v>235</v>
      </c>
      <c r="E71" s="63" t="s">
        <v>1356</v>
      </c>
      <c r="F71" s="68"/>
    </row>
    <row r="72" spans="1:6" x14ac:dyDescent="0.25">
      <c r="A72" s="65" t="s">
        <v>351</v>
      </c>
      <c r="B72" s="330" t="s">
        <v>352</v>
      </c>
      <c r="C72" s="63" t="s">
        <v>256</v>
      </c>
      <c r="D72" s="63" t="s">
        <v>235</v>
      </c>
      <c r="E72" s="63" t="s">
        <v>1356</v>
      </c>
      <c r="F72" s="68"/>
    </row>
    <row r="73" spans="1:6" x14ac:dyDescent="0.25">
      <c r="A73" s="65" t="s">
        <v>353</v>
      </c>
      <c r="B73" s="330" t="s">
        <v>354</v>
      </c>
      <c r="C73" s="63" t="s">
        <v>256</v>
      </c>
      <c r="D73" s="63" t="s">
        <v>235</v>
      </c>
      <c r="E73" s="63" t="s">
        <v>1356</v>
      </c>
      <c r="F73" s="68"/>
    </row>
    <row r="74" spans="1:6" x14ac:dyDescent="0.25">
      <c r="A74" s="65" t="s">
        <v>355</v>
      </c>
      <c r="B74" s="330" t="s">
        <v>356</v>
      </c>
      <c r="C74" s="63" t="s">
        <v>256</v>
      </c>
      <c r="D74" s="63" t="s">
        <v>235</v>
      </c>
      <c r="E74" s="63" t="s">
        <v>1356</v>
      </c>
      <c r="F74" s="68"/>
    </row>
    <row r="75" spans="1:6" x14ac:dyDescent="0.25">
      <c r="A75" s="65" t="s">
        <v>357</v>
      </c>
      <c r="B75" s="330" t="s">
        <v>358</v>
      </c>
      <c r="C75" s="63" t="s">
        <v>256</v>
      </c>
      <c r="D75" s="63" t="s">
        <v>235</v>
      </c>
      <c r="E75" s="63" t="s">
        <v>1356</v>
      </c>
      <c r="F75" s="68"/>
    </row>
    <row r="76" spans="1:6" x14ac:dyDescent="0.25">
      <c r="A76" s="65" t="s">
        <v>359</v>
      </c>
      <c r="B76" s="330" t="s">
        <v>360</v>
      </c>
      <c r="C76" s="63" t="s">
        <v>256</v>
      </c>
      <c r="D76" s="63" t="s">
        <v>235</v>
      </c>
      <c r="E76" s="63" t="s">
        <v>1356</v>
      </c>
      <c r="F76" s="68"/>
    </row>
    <row r="77" spans="1:6" x14ac:dyDescent="0.25">
      <c r="A77" s="65" t="s">
        <v>361</v>
      </c>
      <c r="B77" s="330" t="s">
        <v>362</v>
      </c>
      <c r="C77" s="63" t="s">
        <v>256</v>
      </c>
      <c r="D77" s="63" t="s">
        <v>72</v>
      </c>
      <c r="E77" s="63" t="s">
        <v>1356</v>
      </c>
      <c r="F77" s="68"/>
    </row>
    <row r="78" spans="1:6" x14ac:dyDescent="0.25">
      <c r="A78" s="65" t="s">
        <v>363</v>
      </c>
      <c r="B78" s="330" t="s">
        <v>364</v>
      </c>
      <c r="C78" s="63" t="s">
        <v>256</v>
      </c>
      <c r="D78" s="63" t="s">
        <v>72</v>
      </c>
      <c r="E78" s="63" t="s">
        <v>1356</v>
      </c>
      <c r="F78" s="68"/>
    </row>
    <row r="79" spans="1:6" ht="22.5" x14ac:dyDescent="0.25">
      <c r="A79" s="65" t="s">
        <v>365</v>
      </c>
      <c r="B79" s="330" t="s">
        <v>366</v>
      </c>
      <c r="C79" s="63" t="s">
        <v>256</v>
      </c>
      <c r="D79" s="63" t="s">
        <v>72</v>
      </c>
      <c r="E79" s="31" t="s">
        <v>1357</v>
      </c>
      <c r="F79" s="333" t="s">
        <v>1492</v>
      </c>
    </row>
    <row r="80" spans="1:6" ht="22.5" x14ac:dyDescent="0.25">
      <c r="A80" s="65" t="s">
        <v>367</v>
      </c>
      <c r="B80" s="330" t="s">
        <v>368</v>
      </c>
      <c r="C80" s="63" t="s">
        <v>256</v>
      </c>
      <c r="D80" s="63" t="s">
        <v>72</v>
      </c>
      <c r="E80" s="31" t="s">
        <v>1357</v>
      </c>
      <c r="F80" s="333" t="s">
        <v>1505</v>
      </c>
    </row>
    <row r="81" spans="1:6" x14ac:dyDescent="0.25">
      <c r="A81" s="65" t="s">
        <v>250</v>
      </c>
      <c r="B81" s="330" t="s">
        <v>251</v>
      </c>
      <c r="C81" s="63" t="s">
        <v>256</v>
      </c>
      <c r="D81" s="328" t="s">
        <v>73</v>
      </c>
      <c r="E81" s="31" t="s">
        <v>1356</v>
      </c>
      <c r="F81" s="68"/>
    </row>
    <row r="82" spans="1:6" x14ac:dyDescent="0.25">
      <c r="A82" s="65" t="s">
        <v>369</v>
      </c>
      <c r="B82" s="330" t="s">
        <v>370</v>
      </c>
      <c r="C82" s="63" t="s">
        <v>256</v>
      </c>
      <c r="D82" s="63" t="s">
        <v>70</v>
      </c>
      <c r="E82" s="63" t="s">
        <v>1356</v>
      </c>
      <c r="F82" s="68"/>
    </row>
    <row r="83" spans="1:6" x14ac:dyDescent="0.25">
      <c r="A83" s="65" t="s">
        <v>371</v>
      </c>
      <c r="B83" s="330" t="s">
        <v>372</v>
      </c>
      <c r="C83" s="63" t="s">
        <v>256</v>
      </c>
      <c r="D83" s="63" t="s">
        <v>70</v>
      </c>
      <c r="E83" s="63" t="s">
        <v>1356</v>
      </c>
      <c r="F83" s="68"/>
    </row>
    <row r="84" spans="1:6" x14ac:dyDescent="0.25">
      <c r="A84" s="65" t="s">
        <v>373</v>
      </c>
      <c r="B84" s="330" t="s">
        <v>374</v>
      </c>
      <c r="C84" s="63" t="s">
        <v>256</v>
      </c>
      <c r="D84" s="63" t="s">
        <v>70</v>
      </c>
      <c r="E84" s="63" t="s">
        <v>1356</v>
      </c>
      <c r="F84" s="68"/>
    </row>
    <row r="85" spans="1:6" x14ac:dyDescent="0.25">
      <c r="A85" s="65" t="s">
        <v>375</v>
      </c>
      <c r="B85" s="330" t="s">
        <v>376</v>
      </c>
      <c r="C85" s="63" t="s">
        <v>256</v>
      </c>
      <c r="D85" s="63" t="s">
        <v>70</v>
      </c>
      <c r="E85" s="63" t="s">
        <v>1356</v>
      </c>
      <c r="F85" s="68"/>
    </row>
    <row r="86" spans="1:6" x14ac:dyDescent="0.25">
      <c r="A86" s="65" t="s">
        <v>377</v>
      </c>
      <c r="B86" s="330" t="s">
        <v>378</v>
      </c>
      <c r="C86" s="63" t="s">
        <v>256</v>
      </c>
      <c r="D86" s="63" t="s">
        <v>70</v>
      </c>
      <c r="E86" s="63" t="s">
        <v>1356</v>
      </c>
      <c r="F86" s="68"/>
    </row>
    <row r="87" spans="1:6" x14ac:dyDescent="0.25">
      <c r="A87" s="65" t="s">
        <v>379</v>
      </c>
      <c r="B87" s="330" t="s">
        <v>380</v>
      </c>
      <c r="C87" s="63" t="s">
        <v>256</v>
      </c>
      <c r="D87" s="63" t="s">
        <v>70</v>
      </c>
      <c r="E87" s="63" t="s">
        <v>1356</v>
      </c>
      <c r="F87" s="68"/>
    </row>
    <row r="88" spans="1:6" x14ac:dyDescent="0.25">
      <c r="A88" s="65" t="s">
        <v>381</v>
      </c>
      <c r="B88" s="330" t="s">
        <v>382</v>
      </c>
      <c r="C88" s="63" t="s">
        <v>256</v>
      </c>
      <c r="D88" s="63" t="s">
        <v>70</v>
      </c>
      <c r="E88" s="63" t="s">
        <v>1356</v>
      </c>
      <c r="F88" s="68"/>
    </row>
    <row r="89" spans="1:6" x14ac:dyDescent="0.25">
      <c r="A89" s="65" t="s">
        <v>1335</v>
      </c>
      <c r="B89" s="330" t="s">
        <v>1336</v>
      </c>
      <c r="C89" s="63" t="s">
        <v>256</v>
      </c>
      <c r="D89" s="63" t="s">
        <v>70</v>
      </c>
      <c r="E89" s="63" t="s">
        <v>1356</v>
      </c>
      <c r="F89" s="68"/>
    </row>
    <row r="90" spans="1:6" x14ac:dyDescent="0.25">
      <c r="A90" s="65" t="s">
        <v>383</v>
      </c>
      <c r="B90" s="330" t="s">
        <v>384</v>
      </c>
      <c r="C90" s="63" t="s">
        <v>256</v>
      </c>
      <c r="D90" s="63" t="s">
        <v>70</v>
      </c>
      <c r="E90" s="63" t="s">
        <v>1356</v>
      </c>
      <c r="F90" s="68"/>
    </row>
    <row r="91" spans="1:6" x14ac:dyDescent="0.25">
      <c r="A91" s="65" t="s">
        <v>385</v>
      </c>
      <c r="B91" s="330" t="s">
        <v>386</v>
      </c>
      <c r="C91" s="63" t="s">
        <v>256</v>
      </c>
      <c r="D91" s="63" t="s">
        <v>70</v>
      </c>
      <c r="E91" s="63" t="s">
        <v>1356</v>
      </c>
      <c r="F91" s="68"/>
    </row>
    <row r="92" spans="1:6" x14ac:dyDescent="0.25">
      <c r="A92" s="65" t="s">
        <v>387</v>
      </c>
      <c r="B92" s="330" t="s">
        <v>388</v>
      </c>
      <c r="C92" s="63" t="s">
        <v>256</v>
      </c>
      <c r="D92" s="63" t="s">
        <v>70</v>
      </c>
      <c r="E92" s="63" t="s">
        <v>1356</v>
      </c>
      <c r="F92" s="68"/>
    </row>
    <row r="93" spans="1:6" x14ac:dyDescent="0.25">
      <c r="A93" s="65" t="s">
        <v>389</v>
      </c>
      <c r="B93" s="330" t="s">
        <v>390</v>
      </c>
      <c r="C93" s="63" t="s">
        <v>256</v>
      </c>
      <c r="D93" s="63" t="s">
        <v>76</v>
      </c>
      <c r="E93" s="63" t="s">
        <v>1356</v>
      </c>
      <c r="F93" s="68"/>
    </row>
    <row r="94" spans="1:6" ht="22.5" x14ac:dyDescent="0.25">
      <c r="A94" s="65" t="s">
        <v>391</v>
      </c>
      <c r="B94" s="330" t="s">
        <v>392</v>
      </c>
      <c r="C94" s="63" t="s">
        <v>256</v>
      </c>
      <c r="D94" s="63" t="s">
        <v>80</v>
      </c>
      <c r="E94" s="31" t="s">
        <v>1357</v>
      </c>
      <c r="F94" s="333" t="s">
        <v>1493</v>
      </c>
    </row>
    <row r="95" spans="1:6" x14ac:dyDescent="0.25">
      <c r="A95" s="65" t="s">
        <v>393</v>
      </c>
      <c r="B95" s="330" t="s">
        <v>394</v>
      </c>
      <c r="C95" s="63" t="s">
        <v>256</v>
      </c>
      <c r="D95" s="63" t="s">
        <v>70</v>
      </c>
      <c r="E95" s="63" t="s">
        <v>1356</v>
      </c>
      <c r="F95" s="68"/>
    </row>
    <row r="96" spans="1:6" x14ac:dyDescent="0.25">
      <c r="A96" s="65" t="s">
        <v>209</v>
      </c>
      <c r="B96" s="330" t="s">
        <v>210</v>
      </c>
      <c r="C96" s="63" t="s">
        <v>256</v>
      </c>
      <c r="D96" s="328" t="s">
        <v>70</v>
      </c>
      <c r="E96" s="63" t="s">
        <v>1356</v>
      </c>
      <c r="F96" s="68"/>
    </row>
    <row r="97" spans="1:6" x14ac:dyDescent="0.25">
      <c r="A97" s="65" t="s">
        <v>395</v>
      </c>
      <c r="B97" s="330" t="s">
        <v>396</v>
      </c>
      <c r="C97" s="63" t="s">
        <v>256</v>
      </c>
      <c r="D97" s="63" t="s">
        <v>70</v>
      </c>
      <c r="E97" s="63" t="s">
        <v>1356</v>
      </c>
      <c r="F97" s="68"/>
    </row>
    <row r="98" spans="1:6" ht="22.5" x14ac:dyDescent="0.25">
      <c r="A98" s="65" t="s">
        <v>397</v>
      </c>
      <c r="B98" s="330" t="s">
        <v>398</v>
      </c>
      <c r="C98" s="63" t="s">
        <v>256</v>
      </c>
      <c r="D98" s="63" t="s">
        <v>80</v>
      </c>
      <c r="E98" s="31" t="s">
        <v>1357</v>
      </c>
      <c r="F98" s="333" t="s">
        <v>1494</v>
      </c>
    </row>
    <row r="99" spans="1:6" x14ac:dyDescent="0.25">
      <c r="A99" s="65" t="s">
        <v>399</v>
      </c>
      <c r="B99" s="330" t="s">
        <v>400</v>
      </c>
      <c r="C99" s="63" t="s">
        <v>256</v>
      </c>
      <c r="D99" s="63" t="s">
        <v>70</v>
      </c>
      <c r="E99" s="63" t="s">
        <v>1356</v>
      </c>
      <c r="F99" s="68"/>
    </row>
    <row r="100" spans="1:6" x14ac:dyDescent="0.25">
      <c r="A100" s="65" t="s">
        <v>401</v>
      </c>
      <c r="B100" s="330" t="s">
        <v>402</v>
      </c>
      <c r="C100" s="63" t="s">
        <v>256</v>
      </c>
      <c r="D100" s="63" t="s">
        <v>70</v>
      </c>
      <c r="E100" s="63" t="s">
        <v>1356</v>
      </c>
      <c r="F100" s="68"/>
    </row>
    <row r="101" spans="1:6" ht="22.5" x14ac:dyDescent="0.25">
      <c r="A101" s="65" t="s">
        <v>403</v>
      </c>
      <c r="B101" s="330" t="s">
        <v>404</v>
      </c>
      <c r="C101" s="63" t="s">
        <v>256</v>
      </c>
      <c r="D101" s="63" t="s">
        <v>70</v>
      </c>
      <c r="E101" s="31" t="s">
        <v>1357</v>
      </c>
      <c r="F101" s="333" t="s">
        <v>1495</v>
      </c>
    </row>
    <row r="102" spans="1:6" ht="25.5" customHeight="1" x14ac:dyDescent="0.25">
      <c r="A102" s="65" t="s">
        <v>405</v>
      </c>
      <c r="B102" s="330" t="s">
        <v>406</v>
      </c>
      <c r="C102" s="63" t="s">
        <v>256</v>
      </c>
      <c r="D102" s="63" t="s">
        <v>70</v>
      </c>
      <c r="E102" s="31" t="s">
        <v>1357</v>
      </c>
      <c r="F102" s="333" t="s">
        <v>1496</v>
      </c>
    </row>
    <row r="103" spans="1:6" x14ac:dyDescent="0.25">
      <c r="A103" s="65" t="s">
        <v>407</v>
      </c>
      <c r="B103" s="330" t="s">
        <v>408</v>
      </c>
      <c r="C103" s="63" t="s">
        <v>256</v>
      </c>
      <c r="D103" s="63" t="s">
        <v>76</v>
      </c>
      <c r="E103" s="73" t="s">
        <v>1356</v>
      </c>
      <c r="F103" s="68"/>
    </row>
    <row r="104" spans="1:6" x14ac:dyDescent="0.25">
      <c r="A104" s="65" t="s">
        <v>409</v>
      </c>
      <c r="B104" s="330" t="s">
        <v>410</v>
      </c>
      <c r="C104" s="63" t="s">
        <v>256</v>
      </c>
      <c r="D104" s="63" t="s">
        <v>70</v>
      </c>
      <c r="E104" s="63" t="s">
        <v>1356</v>
      </c>
      <c r="F104" s="68"/>
    </row>
    <row r="105" spans="1:6" x14ac:dyDescent="0.25">
      <c r="A105" s="65" t="s">
        <v>217</v>
      </c>
      <c r="B105" s="330" t="s">
        <v>218</v>
      </c>
      <c r="C105" s="63" t="s">
        <v>256</v>
      </c>
      <c r="D105" s="328" t="s">
        <v>70</v>
      </c>
      <c r="E105" s="63" t="s">
        <v>1356</v>
      </c>
      <c r="F105" s="68"/>
    </row>
    <row r="106" spans="1:6" x14ac:dyDescent="0.25">
      <c r="A106" s="65" t="s">
        <v>411</v>
      </c>
      <c r="B106" s="330" t="s">
        <v>412</v>
      </c>
      <c r="C106" s="63" t="s">
        <v>256</v>
      </c>
      <c r="D106" s="63" t="s">
        <v>76</v>
      </c>
      <c r="E106" s="73" t="s">
        <v>1356</v>
      </c>
      <c r="F106" s="68"/>
    </row>
    <row r="107" spans="1:6" x14ac:dyDescent="0.25">
      <c r="A107" s="65" t="s">
        <v>176</v>
      </c>
      <c r="B107" s="330" t="s">
        <v>177</v>
      </c>
      <c r="C107" s="63" t="s">
        <v>256</v>
      </c>
      <c r="D107" s="328" t="s">
        <v>76</v>
      </c>
      <c r="E107" s="63" t="s">
        <v>1356</v>
      </c>
      <c r="F107" s="68"/>
    </row>
    <row r="108" spans="1:6" x14ac:dyDescent="0.25">
      <c r="A108" s="65" t="s">
        <v>413</v>
      </c>
      <c r="B108" s="330" t="s">
        <v>414</v>
      </c>
      <c r="C108" s="63" t="s">
        <v>256</v>
      </c>
      <c r="D108" s="63" t="s">
        <v>70</v>
      </c>
      <c r="E108" s="63" t="s">
        <v>1356</v>
      </c>
      <c r="F108" s="68"/>
    </row>
    <row r="109" spans="1:6" x14ac:dyDescent="0.25">
      <c r="A109" s="65" t="s">
        <v>1337</v>
      </c>
      <c r="B109" s="330" t="s">
        <v>1338</v>
      </c>
      <c r="C109" s="63" t="s">
        <v>256</v>
      </c>
      <c r="D109" s="63" t="s">
        <v>76</v>
      </c>
      <c r="E109" s="63" t="s">
        <v>1356</v>
      </c>
      <c r="F109" s="68"/>
    </row>
    <row r="110" spans="1:6" x14ac:dyDescent="0.25">
      <c r="A110" s="65" t="s">
        <v>415</v>
      </c>
      <c r="B110" s="330" t="s">
        <v>416</v>
      </c>
      <c r="C110" s="63" t="s">
        <v>256</v>
      </c>
      <c r="D110" s="63" t="s">
        <v>70</v>
      </c>
      <c r="E110" s="63" t="s">
        <v>1356</v>
      </c>
      <c r="F110" s="68"/>
    </row>
    <row r="111" spans="1:6" x14ac:dyDescent="0.25">
      <c r="A111" s="65" t="s">
        <v>233</v>
      </c>
      <c r="B111" s="330" t="s">
        <v>234</v>
      </c>
      <c r="C111" s="63" t="s">
        <v>256</v>
      </c>
      <c r="D111" s="328" t="s">
        <v>235</v>
      </c>
      <c r="E111" s="63" t="s">
        <v>1356</v>
      </c>
      <c r="F111" s="68"/>
    </row>
    <row r="112" spans="1:6" ht="22.5" x14ac:dyDescent="0.25">
      <c r="A112" s="65" t="s">
        <v>417</v>
      </c>
      <c r="B112" s="330" t="s">
        <v>418</v>
      </c>
      <c r="C112" s="63" t="s">
        <v>256</v>
      </c>
      <c r="D112" s="63" t="s">
        <v>76</v>
      </c>
      <c r="E112" s="31" t="s">
        <v>1357</v>
      </c>
      <c r="F112" s="333" t="s">
        <v>1497</v>
      </c>
    </row>
    <row r="113" spans="1:6" ht="22.5" x14ac:dyDescent="0.25">
      <c r="A113" s="65" t="s">
        <v>174</v>
      </c>
      <c r="B113" s="330" t="s">
        <v>175</v>
      </c>
      <c r="C113" s="63" t="s">
        <v>256</v>
      </c>
      <c r="D113" s="328" t="s">
        <v>76</v>
      </c>
      <c r="E113" s="31" t="s">
        <v>1357</v>
      </c>
      <c r="F113" s="333" t="s">
        <v>1509</v>
      </c>
    </row>
    <row r="114" spans="1:6" x14ac:dyDescent="0.25">
      <c r="A114" s="65" t="s">
        <v>419</v>
      </c>
      <c r="B114" s="330" t="s">
        <v>420</v>
      </c>
      <c r="C114" s="63" t="s">
        <v>1328</v>
      </c>
      <c r="D114" s="328" t="s">
        <v>86</v>
      </c>
      <c r="E114" s="63" t="s">
        <v>1357</v>
      </c>
      <c r="F114" s="68" t="s">
        <v>1362</v>
      </c>
    </row>
    <row r="115" spans="1:6" x14ac:dyDescent="0.25">
      <c r="A115" s="65" t="s">
        <v>421</v>
      </c>
      <c r="B115" s="330" t="s">
        <v>167</v>
      </c>
      <c r="C115" s="63" t="s">
        <v>166</v>
      </c>
      <c r="D115" s="328" t="s">
        <v>86</v>
      </c>
      <c r="E115" s="63" t="s">
        <v>1356</v>
      </c>
      <c r="F115" s="68"/>
    </row>
    <row r="116" spans="1:6" x14ac:dyDescent="0.25">
      <c r="A116" s="65" t="s">
        <v>422</v>
      </c>
      <c r="B116" s="330" t="s">
        <v>423</v>
      </c>
      <c r="C116" s="63" t="s">
        <v>256</v>
      </c>
      <c r="D116" s="63" t="s">
        <v>70</v>
      </c>
      <c r="E116" s="63" t="s">
        <v>1356</v>
      </c>
      <c r="F116" s="68"/>
    </row>
    <row r="117" spans="1:6" ht="22.5" x14ac:dyDescent="0.25">
      <c r="A117" s="65" t="s">
        <v>424</v>
      </c>
      <c r="B117" s="330" t="s">
        <v>425</v>
      </c>
      <c r="C117" s="63" t="s">
        <v>256</v>
      </c>
      <c r="D117" s="63" t="s">
        <v>76</v>
      </c>
      <c r="E117" s="31" t="s">
        <v>1357</v>
      </c>
      <c r="F117" s="333" t="s">
        <v>1510</v>
      </c>
    </row>
    <row r="118" spans="1:6" x14ac:dyDescent="0.25">
      <c r="A118" s="65" t="s">
        <v>426</v>
      </c>
      <c r="B118" s="330" t="s">
        <v>427</v>
      </c>
      <c r="C118" s="63" t="s">
        <v>256</v>
      </c>
      <c r="D118" s="63" t="s">
        <v>70</v>
      </c>
      <c r="E118" s="63" t="s">
        <v>1356</v>
      </c>
      <c r="F118" s="68"/>
    </row>
    <row r="119" spans="1:6" x14ac:dyDescent="0.25">
      <c r="A119" s="65" t="s">
        <v>428</v>
      </c>
      <c r="B119" s="330" t="s">
        <v>429</v>
      </c>
      <c r="C119" s="63" t="s">
        <v>256</v>
      </c>
      <c r="D119" s="63" t="s">
        <v>70</v>
      </c>
      <c r="E119" s="63" t="s">
        <v>1356</v>
      </c>
      <c r="F119" s="68"/>
    </row>
    <row r="120" spans="1:6" x14ac:dyDescent="0.25">
      <c r="A120" s="65" t="s">
        <v>430</v>
      </c>
      <c r="B120" s="330" t="s">
        <v>431</v>
      </c>
      <c r="C120" s="63" t="s">
        <v>256</v>
      </c>
      <c r="D120" s="63" t="s">
        <v>68</v>
      </c>
      <c r="E120" s="63" t="s">
        <v>1356</v>
      </c>
      <c r="F120" s="68"/>
    </row>
    <row r="121" spans="1:6" x14ac:dyDescent="0.25">
      <c r="A121" s="65" t="s">
        <v>432</v>
      </c>
      <c r="B121" s="330" t="s">
        <v>433</v>
      </c>
      <c r="C121" s="63" t="s">
        <v>256</v>
      </c>
      <c r="D121" s="63" t="s">
        <v>235</v>
      </c>
      <c r="E121" s="63" t="s">
        <v>1356</v>
      </c>
      <c r="F121" s="68"/>
    </row>
    <row r="122" spans="1:6" x14ac:dyDescent="0.25">
      <c r="A122" s="65" t="s">
        <v>434</v>
      </c>
      <c r="B122" s="330" t="s">
        <v>435</v>
      </c>
      <c r="C122" s="63" t="s">
        <v>256</v>
      </c>
      <c r="D122" s="63" t="s">
        <v>235</v>
      </c>
      <c r="E122" s="63" t="s">
        <v>1356</v>
      </c>
      <c r="F122" s="68"/>
    </row>
    <row r="123" spans="1:6" x14ac:dyDescent="0.25">
      <c r="A123" s="65" t="s">
        <v>436</v>
      </c>
      <c r="B123" s="330" t="s">
        <v>437</v>
      </c>
      <c r="C123" s="63" t="s">
        <v>256</v>
      </c>
      <c r="D123" s="63" t="s">
        <v>235</v>
      </c>
      <c r="E123" s="63" t="s">
        <v>1356</v>
      </c>
      <c r="F123" s="68"/>
    </row>
    <row r="124" spans="1:6" x14ac:dyDescent="0.25">
      <c r="A124" s="65" t="s">
        <v>438</v>
      </c>
      <c r="B124" s="330" t="s">
        <v>439</v>
      </c>
      <c r="C124" s="63" t="s">
        <v>256</v>
      </c>
      <c r="D124" s="63" t="s">
        <v>235</v>
      </c>
      <c r="E124" s="63" t="s">
        <v>1356</v>
      </c>
      <c r="F124" s="68"/>
    </row>
    <row r="125" spans="1:6" x14ac:dyDescent="0.25">
      <c r="A125" s="65" t="s">
        <v>440</v>
      </c>
      <c r="B125" s="330" t="s">
        <v>433</v>
      </c>
      <c r="C125" s="63" t="s">
        <v>256</v>
      </c>
      <c r="D125" s="63" t="s">
        <v>235</v>
      </c>
      <c r="E125" s="63" t="s">
        <v>1356</v>
      </c>
      <c r="F125" s="68"/>
    </row>
    <row r="126" spans="1:6" ht="33.75" x14ac:dyDescent="0.25">
      <c r="A126" s="65" t="s">
        <v>182</v>
      </c>
      <c r="B126" s="330" t="s">
        <v>183</v>
      </c>
      <c r="C126" s="63" t="s">
        <v>256</v>
      </c>
      <c r="D126" s="328" t="s">
        <v>184</v>
      </c>
      <c r="E126" s="31" t="s">
        <v>1357</v>
      </c>
      <c r="F126" s="333" t="s">
        <v>1511</v>
      </c>
    </row>
    <row r="127" spans="1:6" x14ac:dyDescent="0.25">
      <c r="A127" s="65" t="s">
        <v>178</v>
      </c>
      <c r="B127" s="330" t="s">
        <v>179</v>
      </c>
      <c r="C127" s="63" t="s">
        <v>256</v>
      </c>
      <c r="D127" s="328" t="s">
        <v>76</v>
      </c>
      <c r="E127" s="63" t="s">
        <v>1356</v>
      </c>
      <c r="F127" s="68"/>
    </row>
    <row r="128" spans="1:6" x14ac:dyDescent="0.25">
      <c r="A128" s="65" t="s">
        <v>441</v>
      </c>
      <c r="B128" s="330" t="s">
        <v>442</v>
      </c>
      <c r="C128" s="63" t="s">
        <v>256</v>
      </c>
      <c r="D128" s="63" t="s">
        <v>74</v>
      </c>
      <c r="E128" s="63" t="s">
        <v>1356</v>
      </c>
      <c r="F128" s="68"/>
    </row>
    <row r="129" spans="1:6" ht="45" x14ac:dyDescent="0.25">
      <c r="A129" s="65" t="s">
        <v>443</v>
      </c>
      <c r="B129" s="330" t="s">
        <v>444</v>
      </c>
      <c r="C129" s="63" t="s">
        <v>256</v>
      </c>
      <c r="D129" s="63" t="s">
        <v>85</v>
      </c>
      <c r="E129" s="31" t="s">
        <v>1357</v>
      </c>
      <c r="F129" s="333" t="s">
        <v>1521</v>
      </c>
    </row>
    <row r="130" spans="1:6" ht="22.5" x14ac:dyDescent="0.25">
      <c r="A130" s="65" t="s">
        <v>445</v>
      </c>
      <c r="B130" s="330" t="s">
        <v>446</v>
      </c>
      <c r="C130" s="63" t="s">
        <v>256</v>
      </c>
      <c r="D130" s="63" t="s">
        <v>76</v>
      </c>
      <c r="E130" s="31" t="s">
        <v>1357</v>
      </c>
      <c r="F130" s="333" t="s">
        <v>1506</v>
      </c>
    </row>
    <row r="131" spans="1:6" ht="22.5" x14ac:dyDescent="0.25">
      <c r="A131" s="65" t="s">
        <v>1339</v>
      </c>
      <c r="B131" s="330" t="s">
        <v>1340</v>
      </c>
      <c r="C131" s="63" t="s">
        <v>256</v>
      </c>
      <c r="D131" s="63" t="s">
        <v>76</v>
      </c>
      <c r="E131" s="31" t="s">
        <v>1357</v>
      </c>
      <c r="F131" s="333" t="s">
        <v>1520</v>
      </c>
    </row>
    <row r="132" spans="1:6" x14ac:dyDescent="0.25">
      <c r="A132" s="65" t="s">
        <v>1341</v>
      </c>
      <c r="B132" s="330" t="s">
        <v>1342</v>
      </c>
      <c r="C132" s="63" t="s">
        <v>256</v>
      </c>
      <c r="D132" s="63" t="s">
        <v>69</v>
      </c>
      <c r="E132" s="31" t="s">
        <v>1489</v>
      </c>
      <c r="F132" s="68"/>
    </row>
    <row r="133" spans="1:6" ht="45" x14ac:dyDescent="0.25">
      <c r="A133" s="65" t="s">
        <v>447</v>
      </c>
      <c r="B133" s="330" t="s">
        <v>448</v>
      </c>
      <c r="C133" s="63" t="s">
        <v>256</v>
      </c>
      <c r="D133" s="63" t="s">
        <v>85</v>
      </c>
      <c r="E133" s="31" t="s">
        <v>1357</v>
      </c>
      <c r="F133" s="333" t="s">
        <v>1521</v>
      </c>
    </row>
    <row r="134" spans="1:6" x14ac:dyDescent="0.25">
      <c r="A134" s="65" t="s">
        <v>252</v>
      </c>
      <c r="B134" s="330" t="s">
        <v>253</v>
      </c>
      <c r="C134" s="63" t="s">
        <v>256</v>
      </c>
      <c r="D134" s="328" t="s">
        <v>73</v>
      </c>
      <c r="E134" s="31" t="s">
        <v>1356</v>
      </c>
      <c r="F134" s="68"/>
    </row>
    <row r="135" spans="1:6" x14ac:dyDescent="0.25">
      <c r="A135" s="65" t="s">
        <v>449</v>
      </c>
      <c r="B135" s="330" t="s">
        <v>450</v>
      </c>
      <c r="C135" s="63" t="s">
        <v>256</v>
      </c>
      <c r="D135" s="63" t="s">
        <v>76</v>
      </c>
      <c r="E135" s="31" t="s">
        <v>1357</v>
      </c>
      <c r="F135" s="333" t="s">
        <v>1516</v>
      </c>
    </row>
    <row r="136" spans="1:6" ht="45" x14ac:dyDescent="0.25">
      <c r="A136" s="65" t="s">
        <v>451</v>
      </c>
      <c r="B136" s="330" t="s">
        <v>452</v>
      </c>
      <c r="C136" s="63" t="s">
        <v>256</v>
      </c>
      <c r="D136" s="63" t="s">
        <v>85</v>
      </c>
      <c r="E136" s="31" t="s">
        <v>1357</v>
      </c>
      <c r="F136" s="333" t="s">
        <v>1518</v>
      </c>
    </row>
    <row r="137" spans="1:6" x14ac:dyDescent="0.25">
      <c r="A137" s="65" t="s">
        <v>453</v>
      </c>
      <c r="B137" s="330" t="s">
        <v>454</v>
      </c>
      <c r="C137" s="63" t="s">
        <v>256</v>
      </c>
      <c r="D137" s="63" t="s">
        <v>70</v>
      </c>
      <c r="E137" s="63" t="s">
        <v>1356</v>
      </c>
      <c r="F137" s="68"/>
    </row>
    <row r="138" spans="1:6" x14ac:dyDescent="0.25">
      <c r="A138" s="65" t="s">
        <v>455</v>
      </c>
      <c r="B138" s="330" t="s">
        <v>456</v>
      </c>
      <c r="C138" s="63" t="s">
        <v>256</v>
      </c>
      <c r="D138" s="63" t="s">
        <v>69</v>
      </c>
      <c r="E138" s="31" t="s">
        <v>1489</v>
      </c>
      <c r="F138" s="68"/>
    </row>
    <row r="139" spans="1:6" x14ac:dyDescent="0.25">
      <c r="A139" s="65" t="s">
        <v>457</v>
      </c>
      <c r="B139" s="330" t="s">
        <v>458</v>
      </c>
      <c r="C139" s="63" t="s">
        <v>256</v>
      </c>
      <c r="D139" s="63" t="s">
        <v>70</v>
      </c>
      <c r="E139" s="63" t="s">
        <v>1356</v>
      </c>
      <c r="F139" s="68"/>
    </row>
    <row r="140" spans="1:6" x14ac:dyDescent="0.25">
      <c r="A140" s="65" t="s">
        <v>459</v>
      </c>
      <c r="B140" s="330" t="s">
        <v>460</v>
      </c>
      <c r="C140" s="63" t="s">
        <v>256</v>
      </c>
      <c r="D140" s="63" t="s">
        <v>70</v>
      </c>
      <c r="E140" s="63" t="s">
        <v>1356</v>
      </c>
      <c r="F140" s="68"/>
    </row>
    <row r="141" spans="1:6" x14ac:dyDescent="0.25">
      <c r="A141" s="65" t="s">
        <v>461</v>
      </c>
      <c r="B141" s="330" t="s">
        <v>462</v>
      </c>
      <c r="C141" s="63" t="s">
        <v>256</v>
      </c>
      <c r="D141" s="63" t="s">
        <v>70</v>
      </c>
      <c r="E141" s="63" t="s">
        <v>1356</v>
      </c>
      <c r="F141" s="68"/>
    </row>
    <row r="142" spans="1:6" ht="45" x14ac:dyDescent="0.25">
      <c r="A142" s="65" t="s">
        <v>463</v>
      </c>
      <c r="B142" s="330" t="s">
        <v>464</v>
      </c>
      <c r="C142" s="63" t="s">
        <v>256</v>
      </c>
      <c r="D142" s="63" t="s">
        <v>76</v>
      </c>
      <c r="E142" s="31" t="s">
        <v>1357</v>
      </c>
      <c r="F142" s="333" t="s">
        <v>1519</v>
      </c>
    </row>
    <row r="143" spans="1:6" x14ac:dyDescent="0.25">
      <c r="A143" s="65" t="s">
        <v>465</v>
      </c>
      <c r="B143" s="330" t="s">
        <v>466</v>
      </c>
      <c r="C143" s="63" t="s">
        <v>256</v>
      </c>
      <c r="D143" s="63" t="s">
        <v>70</v>
      </c>
      <c r="E143" s="63" t="s">
        <v>1356</v>
      </c>
      <c r="F143" s="68"/>
    </row>
    <row r="144" spans="1:6" x14ac:dyDescent="0.25">
      <c r="A144" s="65" t="s">
        <v>467</v>
      </c>
      <c r="B144" s="330" t="s">
        <v>468</v>
      </c>
      <c r="C144" s="63" t="s">
        <v>256</v>
      </c>
      <c r="D144" s="63" t="s">
        <v>66</v>
      </c>
      <c r="E144" s="31" t="s">
        <v>1357</v>
      </c>
      <c r="F144" s="68" t="s">
        <v>1361</v>
      </c>
    </row>
    <row r="145" spans="1:6" x14ac:dyDescent="0.25">
      <c r="A145" s="65" t="s">
        <v>469</v>
      </c>
      <c r="B145" s="330" t="s">
        <v>470</v>
      </c>
      <c r="C145" s="63" t="s">
        <v>1329</v>
      </c>
      <c r="D145" s="63" t="s">
        <v>77</v>
      </c>
      <c r="E145" s="31" t="s">
        <v>1356</v>
      </c>
      <c r="F145" s="68"/>
    </row>
    <row r="146" spans="1:6" x14ac:dyDescent="0.25">
      <c r="A146" s="65" t="s">
        <v>471</v>
      </c>
      <c r="B146" s="330" t="s">
        <v>472</v>
      </c>
      <c r="C146" s="63" t="s">
        <v>1329</v>
      </c>
      <c r="D146" s="63" t="s">
        <v>77</v>
      </c>
      <c r="E146" s="31" t="s">
        <v>1356</v>
      </c>
      <c r="F146" s="68"/>
    </row>
    <row r="147" spans="1:6" x14ac:dyDescent="0.25">
      <c r="A147" s="65" t="s">
        <v>473</v>
      </c>
      <c r="B147" s="330" t="s">
        <v>474</v>
      </c>
      <c r="C147" s="63" t="s">
        <v>1329</v>
      </c>
      <c r="D147" s="63" t="s">
        <v>77</v>
      </c>
      <c r="E147" s="31" t="s">
        <v>1356</v>
      </c>
      <c r="F147" s="68"/>
    </row>
    <row r="148" spans="1:6" x14ac:dyDescent="0.25">
      <c r="A148" s="65" t="s">
        <v>475</v>
      </c>
      <c r="B148" s="330" t="s">
        <v>476</v>
      </c>
      <c r="C148" s="63" t="s">
        <v>256</v>
      </c>
      <c r="D148" s="63" t="s">
        <v>70</v>
      </c>
      <c r="E148" s="63" t="s">
        <v>1356</v>
      </c>
      <c r="F148" s="68"/>
    </row>
    <row r="149" spans="1:6" x14ac:dyDescent="0.25">
      <c r="A149" s="65" t="s">
        <v>477</v>
      </c>
      <c r="B149" s="330" t="s">
        <v>478</v>
      </c>
      <c r="C149" s="63" t="s">
        <v>256</v>
      </c>
      <c r="D149" s="63" t="s">
        <v>70</v>
      </c>
      <c r="E149" s="63" t="s">
        <v>1356</v>
      </c>
      <c r="F149" s="68"/>
    </row>
    <row r="150" spans="1:6" x14ac:dyDescent="0.25">
      <c r="A150" s="65" t="s">
        <v>479</v>
      </c>
      <c r="B150" s="330" t="s">
        <v>480</v>
      </c>
      <c r="C150" s="63" t="s">
        <v>256</v>
      </c>
      <c r="D150" s="63" t="s">
        <v>70</v>
      </c>
      <c r="E150" s="63" t="s">
        <v>1356</v>
      </c>
      <c r="F150" s="68"/>
    </row>
    <row r="151" spans="1:6" x14ac:dyDescent="0.25">
      <c r="A151" s="65" t="s">
        <v>481</v>
      </c>
      <c r="B151" s="330" t="s">
        <v>482</v>
      </c>
      <c r="C151" s="63" t="s">
        <v>256</v>
      </c>
      <c r="D151" s="63" t="s">
        <v>70</v>
      </c>
      <c r="E151" s="63" t="s">
        <v>1356</v>
      </c>
      <c r="F151" s="68"/>
    </row>
    <row r="152" spans="1:6" x14ac:dyDescent="0.25">
      <c r="A152" s="65" t="s">
        <v>483</v>
      </c>
      <c r="B152" s="330" t="s">
        <v>484</v>
      </c>
      <c r="C152" s="63" t="s">
        <v>256</v>
      </c>
      <c r="D152" s="63" t="s">
        <v>70</v>
      </c>
      <c r="E152" s="63" t="s">
        <v>1356</v>
      </c>
      <c r="F152" s="68"/>
    </row>
    <row r="153" spans="1:6" x14ac:dyDescent="0.25">
      <c r="A153" s="65" t="s">
        <v>485</v>
      </c>
      <c r="B153" s="330" t="s">
        <v>486</v>
      </c>
      <c r="C153" s="63" t="s">
        <v>256</v>
      </c>
      <c r="D153" s="63" t="s">
        <v>70</v>
      </c>
      <c r="E153" s="63" t="s">
        <v>1356</v>
      </c>
      <c r="F153" s="68"/>
    </row>
    <row r="154" spans="1:6" x14ac:dyDescent="0.25">
      <c r="A154" s="65" t="s">
        <v>487</v>
      </c>
      <c r="B154" s="330" t="s">
        <v>488</v>
      </c>
      <c r="C154" s="63" t="s">
        <v>256</v>
      </c>
      <c r="D154" s="63" t="s">
        <v>70</v>
      </c>
      <c r="E154" s="63" t="s">
        <v>1356</v>
      </c>
      <c r="F154" s="68"/>
    </row>
    <row r="155" spans="1:6" x14ac:dyDescent="0.25">
      <c r="A155" s="65" t="s">
        <v>489</v>
      </c>
      <c r="B155" s="330" t="s">
        <v>490</v>
      </c>
      <c r="C155" s="63" t="s">
        <v>256</v>
      </c>
      <c r="D155" s="63" t="s">
        <v>70</v>
      </c>
      <c r="E155" s="63" t="s">
        <v>1356</v>
      </c>
      <c r="F155" s="68"/>
    </row>
    <row r="156" spans="1:6" x14ac:dyDescent="0.25">
      <c r="A156" s="65" t="s">
        <v>491</v>
      </c>
      <c r="B156" s="330" t="s">
        <v>492</v>
      </c>
      <c r="C156" s="63" t="s">
        <v>256</v>
      </c>
      <c r="D156" s="63" t="s">
        <v>70</v>
      </c>
      <c r="E156" s="63" t="s">
        <v>1356</v>
      </c>
      <c r="F156" s="68"/>
    </row>
    <row r="157" spans="1:6" x14ac:dyDescent="0.25">
      <c r="A157" s="65" t="s">
        <v>493</v>
      </c>
      <c r="B157" s="330" t="s">
        <v>494</v>
      </c>
      <c r="C157" s="63" t="s">
        <v>256</v>
      </c>
      <c r="D157" s="63" t="s">
        <v>70</v>
      </c>
      <c r="E157" s="63" t="s">
        <v>1356</v>
      </c>
      <c r="F157" s="68"/>
    </row>
    <row r="158" spans="1:6" x14ac:dyDescent="0.25">
      <c r="A158" s="65" t="s">
        <v>495</v>
      </c>
      <c r="B158" s="330" t="s">
        <v>496</v>
      </c>
      <c r="C158" s="63" t="s">
        <v>256</v>
      </c>
      <c r="D158" s="63" t="s">
        <v>70</v>
      </c>
      <c r="E158" s="63" t="s">
        <v>1356</v>
      </c>
      <c r="F158" s="68"/>
    </row>
    <row r="159" spans="1:6" x14ac:dyDescent="0.25">
      <c r="A159" s="65" t="s">
        <v>497</v>
      </c>
      <c r="B159" s="330" t="s">
        <v>498</v>
      </c>
      <c r="C159" s="63" t="s">
        <v>1327</v>
      </c>
      <c r="D159" s="63" t="s">
        <v>499</v>
      </c>
      <c r="E159" s="63" t="s">
        <v>1489</v>
      </c>
      <c r="F159" s="68"/>
    </row>
    <row r="160" spans="1:6" x14ac:dyDescent="0.25">
      <c r="A160" s="65" t="s">
        <v>500</v>
      </c>
      <c r="B160" s="330" t="s">
        <v>501</v>
      </c>
      <c r="C160" s="63" t="s">
        <v>1327</v>
      </c>
      <c r="D160" s="63" t="s">
        <v>499</v>
      </c>
      <c r="E160" s="63" t="s">
        <v>1489</v>
      </c>
      <c r="F160" s="68"/>
    </row>
    <row r="161" spans="1:6" ht="22.5" x14ac:dyDescent="0.25">
      <c r="A161" s="65" t="s">
        <v>502</v>
      </c>
      <c r="B161" s="330" t="s">
        <v>503</v>
      </c>
      <c r="C161" s="63" t="s">
        <v>256</v>
      </c>
      <c r="D161" s="63" t="s">
        <v>72</v>
      </c>
      <c r="E161" s="31" t="s">
        <v>1357</v>
      </c>
      <c r="F161" s="333" t="s">
        <v>1505</v>
      </c>
    </row>
    <row r="162" spans="1:6" ht="45" x14ac:dyDescent="0.25">
      <c r="A162" s="65" t="s">
        <v>504</v>
      </c>
      <c r="B162" s="330" t="s">
        <v>505</v>
      </c>
      <c r="C162" s="63" t="s">
        <v>256</v>
      </c>
      <c r="D162" s="63" t="s">
        <v>70</v>
      </c>
      <c r="E162" s="31" t="s">
        <v>1357</v>
      </c>
      <c r="F162" s="333" t="s">
        <v>1501</v>
      </c>
    </row>
    <row r="163" spans="1:6" ht="22.5" x14ac:dyDescent="0.25">
      <c r="A163" s="65" t="s">
        <v>506</v>
      </c>
      <c r="B163" s="330" t="s">
        <v>507</v>
      </c>
      <c r="C163" s="63" t="s">
        <v>256</v>
      </c>
      <c r="D163" s="63" t="s">
        <v>72</v>
      </c>
      <c r="E163" s="31" t="s">
        <v>1357</v>
      </c>
      <c r="F163" s="333" t="s">
        <v>1507</v>
      </c>
    </row>
    <row r="164" spans="1:6" x14ac:dyDescent="0.25">
      <c r="A164" s="65" t="s">
        <v>508</v>
      </c>
      <c r="B164" s="330" t="s">
        <v>509</v>
      </c>
      <c r="C164" s="63" t="s">
        <v>256</v>
      </c>
      <c r="D164" s="63" t="s">
        <v>70</v>
      </c>
      <c r="E164" s="63" t="s">
        <v>1356</v>
      </c>
      <c r="F164" s="68"/>
    </row>
    <row r="165" spans="1:6" x14ac:dyDescent="0.25">
      <c r="A165" s="65" t="s">
        <v>510</v>
      </c>
      <c r="B165" s="330" t="s">
        <v>511</v>
      </c>
      <c r="C165" s="63" t="s">
        <v>256</v>
      </c>
      <c r="D165" s="63" t="s">
        <v>70</v>
      </c>
      <c r="E165" s="63" t="s">
        <v>1356</v>
      </c>
      <c r="F165" s="68"/>
    </row>
    <row r="166" spans="1:6" ht="22.5" x14ac:dyDescent="0.25">
      <c r="A166" s="65" t="s">
        <v>512</v>
      </c>
      <c r="B166" s="330" t="s">
        <v>513</v>
      </c>
      <c r="C166" s="63" t="s">
        <v>256</v>
      </c>
      <c r="D166" s="63" t="s">
        <v>72</v>
      </c>
      <c r="E166" s="31" t="s">
        <v>1357</v>
      </c>
      <c r="F166" s="333" t="s">
        <v>1507</v>
      </c>
    </row>
    <row r="167" spans="1:6" ht="45" x14ac:dyDescent="0.25">
      <c r="A167" s="65" t="s">
        <v>514</v>
      </c>
      <c r="B167" s="330" t="s">
        <v>515</v>
      </c>
      <c r="C167" s="63" t="s">
        <v>256</v>
      </c>
      <c r="D167" s="63" t="s">
        <v>70</v>
      </c>
      <c r="E167" s="31" t="s">
        <v>1357</v>
      </c>
      <c r="F167" s="333" t="s">
        <v>1501</v>
      </c>
    </row>
    <row r="168" spans="1:6" x14ac:dyDescent="0.25">
      <c r="A168" s="65" t="s">
        <v>516</v>
      </c>
      <c r="B168" s="330" t="s">
        <v>517</v>
      </c>
      <c r="C168" s="63" t="s">
        <v>256</v>
      </c>
      <c r="D168" s="63" t="s">
        <v>70</v>
      </c>
      <c r="E168" s="63" t="s">
        <v>1356</v>
      </c>
      <c r="F168" s="68"/>
    </row>
    <row r="169" spans="1:6" x14ac:dyDescent="0.25">
      <c r="A169" s="65" t="s">
        <v>518</v>
      </c>
      <c r="B169" s="330" t="s">
        <v>519</v>
      </c>
      <c r="C169" s="63" t="s">
        <v>256</v>
      </c>
      <c r="D169" s="63" t="s">
        <v>70</v>
      </c>
      <c r="E169" s="63" t="s">
        <v>1356</v>
      </c>
      <c r="F169" s="68"/>
    </row>
    <row r="170" spans="1:6" x14ac:dyDescent="0.25">
      <c r="A170" s="65" t="s">
        <v>520</v>
      </c>
      <c r="B170" s="330" t="s">
        <v>521</v>
      </c>
      <c r="C170" s="63" t="s">
        <v>256</v>
      </c>
      <c r="D170" s="63" t="s">
        <v>76</v>
      </c>
      <c r="E170" s="63" t="s">
        <v>1356</v>
      </c>
      <c r="F170" s="68"/>
    </row>
    <row r="171" spans="1:6" x14ac:dyDescent="0.25">
      <c r="A171" s="65" t="s">
        <v>522</v>
      </c>
      <c r="B171" s="330" t="s">
        <v>523</v>
      </c>
      <c r="C171" s="63" t="s">
        <v>256</v>
      </c>
      <c r="D171" s="63" t="s">
        <v>70</v>
      </c>
      <c r="E171" s="63" t="s">
        <v>1356</v>
      </c>
      <c r="F171" s="68"/>
    </row>
    <row r="172" spans="1:6" x14ac:dyDescent="0.25">
      <c r="A172" s="65" t="s">
        <v>1343</v>
      </c>
      <c r="B172" s="330" t="s">
        <v>1344</v>
      </c>
      <c r="C172" s="63" t="s">
        <v>256</v>
      </c>
      <c r="D172" s="63" t="s">
        <v>70</v>
      </c>
      <c r="E172" s="63" t="s">
        <v>1356</v>
      </c>
      <c r="F172" s="68"/>
    </row>
    <row r="173" spans="1:6" x14ac:dyDescent="0.25">
      <c r="A173" s="65" t="s">
        <v>170</v>
      </c>
      <c r="B173" s="330" t="s">
        <v>171</v>
      </c>
      <c r="C173" s="63" t="s">
        <v>256</v>
      </c>
      <c r="D173" s="328" t="s">
        <v>70</v>
      </c>
      <c r="E173" s="63" t="s">
        <v>1356</v>
      </c>
      <c r="F173" s="68"/>
    </row>
    <row r="174" spans="1:6" x14ac:dyDescent="0.25">
      <c r="A174" s="65" t="s">
        <v>524</v>
      </c>
      <c r="B174" s="330" t="s">
        <v>525</v>
      </c>
      <c r="C174" s="63" t="s">
        <v>256</v>
      </c>
      <c r="D174" s="63" t="s">
        <v>70</v>
      </c>
      <c r="E174" s="73" t="s">
        <v>1356</v>
      </c>
      <c r="F174" s="68"/>
    </row>
    <row r="175" spans="1:6" x14ac:dyDescent="0.25">
      <c r="A175" s="65" t="s">
        <v>526</v>
      </c>
      <c r="B175" s="330" t="s">
        <v>527</v>
      </c>
      <c r="C175" s="63" t="s">
        <v>256</v>
      </c>
      <c r="D175" s="63" t="s">
        <v>70</v>
      </c>
      <c r="E175" s="73" t="s">
        <v>1356</v>
      </c>
      <c r="F175" s="68"/>
    </row>
    <row r="176" spans="1:6" x14ac:dyDescent="0.25">
      <c r="A176" s="65" t="s">
        <v>528</v>
      </c>
      <c r="B176" s="330" t="s">
        <v>529</v>
      </c>
      <c r="C176" s="63" t="s">
        <v>256</v>
      </c>
      <c r="D176" s="63" t="s">
        <v>70</v>
      </c>
      <c r="E176" s="73" t="s">
        <v>1356</v>
      </c>
      <c r="F176" s="68"/>
    </row>
    <row r="177" spans="1:6" x14ac:dyDescent="0.25">
      <c r="A177" s="65" t="s">
        <v>530</v>
      </c>
      <c r="B177" s="330" t="s">
        <v>531</v>
      </c>
      <c r="C177" s="63" t="s">
        <v>256</v>
      </c>
      <c r="D177" s="63" t="s">
        <v>70</v>
      </c>
      <c r="E177" s="73" t="s">
        <v>1356</v>
      </c>
      <c r="F177" s="68"/>
    </row>
    <row r="178" spans="1:6" x14ac:dyDescent="0.25">
      <c r="A178" s="65" t="s">
        <v>532</v>
      </c>
      <c r="B178" s="330" t="s">
        <v>533</v>
      </c>
      <c r="C178" s="63" t="s">
        <v>256</v>
      </c>
      <c r="D178" s="63" t="s">
        <v>70</v>
      </c>
      <c r="E178" s="73" t="s">
        <v>1356</v>
      </c>
      <c r="F178" s="68"/>
    </row>
    <row r="179" spans="1:6" x14ac:dyDescent="0.25">
      <c r="A179" s="65" t="s">
        <v>534</v>
      </c>
      <c r="B179" s="330" t="s">
        <v>535</v>
      </c>
      <c r="C179" s="63" t="s">
        <v>256</v>
      </c>
      <c r="D179" s="63" t="s">
        <v>70</v>
      </c>
      <c r="E179" s="73" t="s">
        <v>1356</v>
      </c>
      <c r="F179" s="68"/>
    </row>
    <row r="180" spans="1:6" x14ac:dyDescent="0.25">
      <c r="A180" s="65" t="s">
        <v>536</v>
      </c>
      <c r="B180" s="330" t="s">
        <v>537</v>
      </c>
      <c r="C180" s="63" t="s">
        <v>256</v>
      </c>
      <c r="D180" s="63" t="s">
        <v>70</v>
      </c>
      <c r="E180" s="73" t="s">
        <v>1356</v>
      </c>
      <c r="F180" s="68"/>
    </row>
    <row r="181" spans="1:6" x14ac:dyDescent="0.25">
      <c r="A181" s="65" t="s">
        <v>538</v>
      </c>
      <c r="B181" s="330" t="s">
        <v>539</v>
      </c>
      <c r="C181" s="63" t="s">
        <v>256</v>
      </c>
      <c r="D181" s="63" t="s">
        <v>70</v>
      </c>
      <c r="E181" s="73" t="s">
        <v>1356</v>
      </c>
      <c r="F181" s="68"/>
    </row>
    <row r="182" spans="1:6" x14ac:dyDescent="0.25">
      <c r="A182" s="65" t="s">
        <v>540</v>
      </c>
      <c r="B182" s="330" t="s">
        <v>541</v>
      </c>
      <c r="C182" s="63" t="s">
        <v>256</v>
      </c>
      <c r="D182" s="63" t="s">
        <v>70</v>
      </c>
      <c r="E182" s="73" t="s">
        <v>1356</v>
      </c>
      <c r="F182" s="68"/>
    </row>
    <row r="183" spans="1:6" x14ac:dyDescent="0.25">
      <c r="A183" s="65" t="s">
        <v>542</v>
      </c>
      <c r="B183" s="330" t="s">
        <v>543</v>
      </c>
      <c r="C183" s="63" t="s">
        <v>256</v>
      </c>
      <c r="D183" s="63" t="s">
        <v>70</v>
      </c>
      <c r="E183" s="63" t="s">
        <v>1356</v>
      </c>
      <c r="F183" s="68"/>
    </row>
    <row r="184" spans="1:6" x14ac:dyDescent="0.25">
      <c r="A184" s="65" t="s">
        <v>544</v>
      </c>
      <c r="B184" s="330" t="s">
        <v>545</v>
      </c>
      <c r="C184" s="63" t="s">
        <v>256</v>
      </c>
      <c r="D184" s="63" t="s">
        <v>70</v>
      </c>
      <c r="E184" s="63" t="s">
        <v>1356</v>
      </c>
      <c r="F184" s="68"/>
    </row>
    <row r="185" spans="1:6" x14ac:dyDescent="0.25">
      <c r="A185" s="65" t="s">
        <v>185</v>
      </c>
      <c r="B185" s="330" t="s">
        <v>186</v>
      </c>
      <c r="C185" s="63" t="s">
        <v>256</v>
      </c>
      <c r="D185" s="328" t="s">
        <v>184</v>
      </c>
      <c r="E185" s="31" t="s">
        <v>1489</v>
      </c>
      <c r="F185" s="68"/>
    </row>
    <row r="186" spans="1:6" x14ac:dyDescent="0.25">
      <c r="A186" s="65" t="s">
        <v>546</v>
      </c>
      <c r="B186" s="330" t="s">
        <v>547</v>
      </c>
      <c r="C186" s="63" t="s">
        <v>256</v>
      </c>
      <c r="D186" s="63" t="s">
        <v>69</v>
      </c>
      <c r="E186" s="31" t="s">
        <v>1489</v>
      </c>
      <c r="F186" s="68"/>
    </row>
    <row r="187" spans="1:6" x14ac:dyDescent="0.25">
      <c r="A187" s="65" t="s">
        <v>548</v>
      </c>
      <c r="B187" s="330" t="s">
        <v>549</v>
      </c>
      <c r="C187" s="63" t="s">
        <v>256</v>
      </c>
      <c r="D187" s="63" t="s">
        <v>69</v>
      </c>
      <c r="E187" s="31" t="s">
        <v>1489</v>
      </c>
      <c r="F187" s="68"/>
    </row>
    <row r="188" spans="1:6" x14ac:dyDescent="0.25">
      <c r="A188" s="65" t="s">
        <v>550</v>
      </c>
      <c r="B188" s="330" t="s">
        <v>551</v>
      </c>
      <c r="C188" s="63" t="s">
        <v>256</v>
      </c>
      <c r="D188" s="63" t="s">
        <v>70</v>
      </c>
      <c r="E188" s="63" t="s">
        <v>1356</v>
      </c>
      <c r="F188" s="68"/>
    </row>
    <row r="189" spans="1:6" x14ac:dyDescent="0.25">
      <c r="A189" s="65" t="s">
        <v>552</v>
      </c>
      <c r="B189" s="330" t="s">
        <v>553</v>
      </c>
      <c r="C189" s="63" t="s">
        <v>256</v>
      </c>
      <c r="D189" s="63" t="s">
        <v>70</v>
      </c>
      <c r="E189" s="31" t="s">
        <v>1489</v>
      </c>
      <c r="F189" s="68"/>
    </row>
    <row r="190" spans="1:6" x14ac:dyDescent="0.25">
      <c r="A190" s="65" t="s">
        <v>554</v>
      </c>
      <c r="B190" s="330" t="s">
        <v>555</v>
      </c>
      <c r="C190" s="63" t="s">
        <v>256</v>
      </c>
      <c r="D190" s="63" t="s">
        <v>184</v>
      </c>
      <c r="E190" s="63" t="s">
        <v>1489</v>
      </c>
      <c r="F190" s="68" t="s">
        <v>1538</v>
      </c>
    </row>
    <row r="191" spans="1:6" x14ac:dyDescent="0.25">
      <c r="A191" s="65" t="s">
        <v>556</v>
      </c>
      <c r="B191" s="330" t="s">
        <v>557</v>
      </c>
      <c r="C191" s="63" t="s">
        <v>256</v>
      </c>
      <c r="D191" s="63" t="s">
        <v>184</v>
      </c>
      <c r="E191" s="63" t="s">
        <v>1489</v>
      </c>
      <c r="F191" s="68"/>
    </row>
    <row r="192" spans="1:6" x14ac:dyDescent="0.25">
      <c r="A192" s="65" t="s">
        <v>558</v>
      </c>
      <c r="B192" s="330" t="s">
        <v>559</v>
      </c>
      <c r="C192" s="63" t="s">
        <v>256</v>
      </c>
      <c r="D192" s="63" t="s">
        <v>184</v>
      </c>
      <c r="E192" s="63" t="s">
        <v>1489</v>
      </c>
      <c r="F192" s="68"/>
    </row>
    <row r="193" spans="1:6" x14ac:dyDescent="0.25">
      <c r="A193" s="65" t="s">
        <v>560</v>
      </c>
      <c r="B193" s="330" t="s">
        <v>561</v>
      </c>
      <c r="C193" s="63" t="s">
        <v>256</v>
      </c>
      <c r="D193" s="63" t="s">
        <v>184</v>
      </c>
      <c r="E193" s="63" t="s">
        <v>1489</v>
      </c>
      <c r="F193" s="68"/>
    </row>
    <row r="194" spans="1:6" ht="33.75" x14ac:dyDescent="0.25">
      <c r="A194" s="65" t="s">
        <v>562</v>
      </c>
      <c r="B194" s="330" t="s">
        <v>563</v>
      </c>
      <c r="C194" s="63" t="s">
        <v>256</v>
      </c>
      <c r="D194" s="63" t="s">
        <v>76</v>
      </c>
      <c r="E194" s="31" t="s">
        <v>1357</v>
      </c>
      <c r="F194" s="333" t="s">
        <v>1508</v>
      </c>
    </row>
    <row r="195" spans="1:6" x14ac:dyDescent="0.25">
      <c r="A195" s="65" t="s">
        <v>168</v>
      </c>
      <c r="B195" s="330" t="s">
        <v>169</v>
      </c>
      <c r="C195" s="63" t="s">
        <v>256</v>
      </c>
      <c r="D195" s="328" t="s">
        <v>76</v>
      </c>
      <c r="E195" s="31" t="s">
        <v>1489</v>
      </c>
      <c r="F195" s="68"/>
    </row>
    <row r="196" spans="1:6" ht="33.75" x14ac:dyDescent="0.25">
      <c r="A196" s="65" t="s">
        <v>187</v>
      </c>
      <c r="B196" s="330" t="s">
        <v>188</v>
      </c>
      <c r="C196" s="63" t="s">
        <v>256</v>
      </c>
      <c r="D196" s="328" t="s">
        <v>184</v>
      </c>
      <c r="E196" s="31" t="s">
        <v>1357</v>
      </c>
      <c r="F196" s="333" t="s">
        <v>1512</v>
      </c>
    </row>
    <row r="197" spans="1:6" x14ac:dyDescent="0.25">
      <c r="A197" s="65" t="s">
        <v>564</v>
      </c>
      <c r="B197" s="330" t="s">
        <v>565</v>
      </c>
      <c r="C197" s="63" t="s">
        <v>256</v>
      </c>
      <c r="D197" s="63" t="s">
        <v>184</v>
      </c>
      <c r="E197" s="31" t="s">
        <v>1489</v>
      </c>
      <c r="F197" s="68"/>
    </row>
    <row r="198" spans="1:6" x14ac:dyDescent="0.25">
      <c r="A198" s="65" t="s">
        <v>566</v>
      </c>
      <c r="B198" s="330" t="s">
        <v>567</v>
      </c>
      <c r="C198" s="63" t="s">
        <v>256</v>
      </c>
      <c r="D198" s="63" t="s">
        <v>70</v>
      </c>
      <c r="E198" s="63" t="s">
        <v>1356</v>
      </c>
      <c r="F198" s="68"/>
    </row>
    <row r="199" spans="1:6" x14ac:dyDescent="0.25">
      <c r="A199" s="65" t="s">
        <v>568</v>
      </c>
      <c r="B199" s="330" t="s">
        <v>569</v>
      </c>
      <c r="C199" s="63" t="s">
        <v>1329</v>
      </c>
      <c r="D199" s="63" t="s">
        <v>77</v>
      </c>
      <c r="E199" s="31" t="s">
        <v>1356</v>
      </c>
      <c r="F199" s="68"/>
    </row>
    <row r="200" spans="1:6" x14ac:dyDescent="0.25">
      <c r="A200" s="65" t="s">
        <v>570</v>
      </c>
      <c r="B200" s="330" t="s">
        <v>571</v>
      </c>
      <c r="C200" s="63" t="s">
        <v>1329</v>
      </c>
      <c r="D200" s="63" t="s">
        <v>77</v>
      </c>
      <c r="E200" s="31" t="s">
        <v>1356</v>
      </c>
      <c r="F200" s="68"/>
    </row>
    <row r="201" spans="1:6" x14ac:dyDescent="0.25">
      <c r="A201" s="65" t="s">
        <v>572</v>
      </c>
      <c r="B201" s="330" t="s">
        <v>571</v>
      </c>
      <c r="C201" s="63" t="s">
        <v>1329</v>
      </c>
      <c r="D201" s="63" t="s">
        <v>77</v>
      </c>
      <c r="E201" s="31" t="s">
        <v>1356</v>
      </c>
      <c r="F201" s="68"/>
    </row>
    <row r="202" spans="1:6" x14ac:dyDescent="0.25">
      <c r="A202" s="65" t="s">
        <v>573</v>
      </c>
      <c r="B202" s="330" t="s">
        <v>574</v>
      </c>
      <c r="C202" s="63" t="s">
        <v>1329</v>
      </c>
      <c r="D202" s="63" t="s">
        <v>77</v>
      </c>
      <c r="E202" s="31" t="s">
        <v>1356</v>
      </c>
      <c r="F202" s="68"/>
    </row>
    <row r="203" spans="1:6" x14ac:dyDescent="0.25">
      <c r="A203" s="65" t="s">
        <v>575</v>
      </c>
      <c r="B203" s="330" t="s">
        <v>576</v>
      </c>
      <c r="C203" s="63" t="s">
        <v>1329</v>
      </c>
      <c r="D203" s="63" t="s">
        <v>77</v>
      </c>
      <c r="E203" s="31" t="s">
        <v>1356</v>
      </c>
      <c r="F203" s="68"/>
    </row>
    <row r="204" spans="1:6" x14ac:dyDescent="0.25">
      <c r="A204" s="65" t="s">
        <v>577</v>
      </c>
      <c r="B204" s="330" t="s">
        <v>578</v>
      </c>
      <c r="C204" s="63" t="s">
        <v>256</v>
      </c>
      <c r="D204" s="63" t="s">
        <v>76</v>
      </c>
      <c r="E204" s="31" t="s">
        <v>1357</v>
      </c>
      <c r="F204" s="333" t="s">
        <v>1516</v>
      </c>
    </row>
    <row r="205" spans="1:6" x14ac:dyDescent="0.25">
      <c r="A205" s="65" t="s">
        <v>579</v>
      </c>
      <c r="B205" s="330" t="s">
        <v>580</v>
      </c>
      <c r="C205" s="63" t="s">
        <v>256</v>
      </c>
      <c r="D205" s="63" t="s">
        <v>76</v>
      </c>
      <c r="E205" s="31" t="s">
        <v>1357</v>
      </c>
      <c r="F205" s="333" t="s">
        <v>1516</v>
      </c>
    </row>
    <row r="206" spans="1:6" x14ac:dyDescent="0.25">
      <c r="A206" s="65" t="s">
        <v>581</v>
      </c>
      <c r="B206" s="330" t="s">
        <v>582</v>
      </c>
      <c r="C206" s="63" t="s">
        <v>256</v>
      </c>
      <c r="D206" s="63" t="s">
        <v>76</v>
      </c>
      <c r="E206" s="63" t="s">
        <v>1356</v>
      </c>
      <c r="F206" s="68"/>
    </row>
    <row r="207" spans="1:6" x14ac:dyDescent="0.25">
      <c r="A207" s="65" t="s">
        <v>583</v>
      </c>
      <c r="B207" s="330" t="s">
        <v>584</v>
      </c>
      <c r="C207" s="63" t="s">
        <v>256</v>
      </c>
      <c r="D207" s="63" t="s">
        <v>70</v>
      </c>
      <c r="E207" s="31" t="s">
        <v>1489</v>
      </c>
      <c r="F207" s="68"/>
    </row>
    <row r="208" spans="1:6" x14ac:dyDescent="0.25">
      <c r="A208" s="65" t="s">
        <v>585</v>
      </c>
      <c r="B208" s="330" t="s">
        <v>586</v>
      </c>
      <c r="C208" s="63" t="s">
        <v>256</v>
      </c>
      <c r="D208" s="63" t="s">
        <v>70</v>
      </c>
      <c r="E208" s="31" t="s">
        <v>1489</v>
      </c>
      <c r="F208" s="68"/>
    </row>
    <row r="209" spans="1:6" ht="45" x14ac:dyDescent="0.25">
      <c r="A209" s="65" t="s">
        <v>587</v>
      </c>
      <c r="B209" s="330" t="s">
        <v>588</v>
      </c>
      <c r="C209" s="63" t="s">
        <v>256</v>
      </c>
      <c r="D209" s="63" t="s">
        <v>184</v>
      </c>
      <c r="E209" s="31" t="s">
        <v>1357</v>
      </c>
      <c r="F209" s="333" t="s">
        <v>1502</v>
      </c>
    </row>
    <row r="210" spans="1:6" ht="45" x14ac:dyDescent="0.25">
      <c r="A210" s="65" t="s">
        <v>589</v>
      </c>
      <c r="B210" s="330" t="s">
        <v>590</v>
      </c>
      <c r="C210" s="63" t="s">
        <v>256</v>
      </c>
      <c r="D210" s="63" t="s">
        <v>184</v>
      </c>
      <c r="E210" s="31" t="s">
        <v>1357</v>
      </c>
      <c r="F210" s="333" t="s">
        <v>1515</v>
      </c>
    </row>
    <row r="211" spans="1:6" ht="33.75" x14ac:dyDescent="0.25">
      <c r="A211" s="65" t="s">
        <v>591</v>
      </c>
      <c r="B211" s="330" t="s">
        <v>592</v>
      </c>
      <c r="C211" s="63" t="s">
        <v>256</v>
      </c>
      <c r="D211" s="63" t="s">
        <v>76</v>
      </c>
      <c r="E211" s="31" t="s">
        <v>1357</v>
      </c>
      <c r="F211" s="333" t="s">
        <v>1517</v>
      </c>
    </row>
    <row r="212" spans="1:6" x14ac:dyDescent="0.25">
      <c r="A212" s="65" t="s">
        <v>593</v>
      </c>
      <c r="B212" s="330" t="s">
        <v>594</v>
      </c>
      <c r="C212" s="63" t="s">
        <v>256</v>
      </c>
      <c r="D212" s="63" t="s">
        <v>65</v>
      </c>
      <c r="E212" s="31" t="s">
        <v>1357</v>
      </c>
      <c r="F212" s="68" t="s">
        <v>1361</v>
      </c>
    </row>
    <row r="213" spans="1:6" x14ac:dyDescent="0.25">
      <c r="A213" s="65" t="s">
        <v>595</v>
      </c>
      <c r="B213" s="330" t="s">
        <v>596</v>
      </c>
      <c r="C213" s="63" t="s">
        <v>256</v>
      </c>
      <c r="D213" s="63" t="s">
        <v>69</v>
      </c>
      <c r="E213" s="31" t="s">
        <v>1489</v>
      </c>
      <c r="F213" s="68"/>
    </row>
    <row r="214" spans="1:6" x14ac:dyDescent="0.25">
      <c r="A214" s="65" t="s">
        <v>597</v>
      </c>
      <c r="B214" s="330" t="s">
        <v>598</v>
      </c>
      <c r="C214" s="63" t="s">
        <v>256</v>
      </c>
      <c r="D214" s="63" t="s">
        <v>65</v>
      </c>
      <c r="E214" s="31" t="s">
        <v>1357</v>
      </c>
      <c r="F214" s="68" t="s">
        <v>1361</v>
      </c>
    </row>
    <row r="215" spans="1:6" x14ac:dyDescent="0.25">
      <c r="A215" s="65" t="s">
        <v>599</v>
      </c>
      <c r="B215" s="330" t="s">
        <v>600</v>
      </c>
      <c r="C215" s="63" t="s">
        <v>256</v>
      </c>
      <c r="D215" s="63" t="s">
        <v>65</v>
      </c>
      <c r="E215" s="31" t="s">
        <v>1357</v>
      </c>
      <c r="F215" s="68" t="s">
        <v>1361</v>
      </c>
    </row>
    <row r="216" spans="1:6" x14ac:dyDescent="0.25">
      <c r="A216" s="65" t="s">
        <v>601</v>
      </c>
      <c r="B216" s="330" t="s">
        <v>602</v>
      </c>
      <c r="C216" s="63" t="s">
        <v>256</v>
      </c>
      <c r="D216" s="63" t="s">
        <v>69</v>
      </c>
      <c r="E216" s="31" t="s">
        <v>1489</v>
      </c>
      <c r="F216" s="68"/>
    </row>
    <row r="217" spans="1:6" x14ac:dyDescent="0.25">
      <c r="A217" s="65" t="s">
        <v>603</v>
      </c>
      <c r="B217" s="330" t="s">
        <v>604</v>
      </c>
      <c r="C217" s="63" t="s">
        <v>256</v>
      </c>
      <c r="D217" s="63" t="s">
        <v>76</v>
      </c>
      <c r="E217" s="31" t="s">
        <v>1357</v>
      </c>
      <c r="F217" s="333" t="s">
        <v>1516</v>
      </c>
    </row>
    <row r="218" spans="1:6" x14ac:dyDescent="0.25">
      <c r="A218" s="65" t="s">
        <v>605</v>
      </c>
      <c r="B218" s="330" t="s">
        <v>606</v>
      </c>
      <c r="C218" s="63" t="s">
        <v>256</v>
      </c>
      <c r="D218" s="63" t="s">
        <v>76</v>
      </c>
      <c r="E218" s="31" t="s">
        <v>1356</v>
      </c>
      <c r="F218" s="68" t="s">
        <v>1490</v>
      </c>
    </row>
    <row r="219" spans="1:6" x14ac:dyDescent="0.25">
      <c r="A219" s="65" t="s">
        <v>607</v>
      </c>
      <c r="B219" s="330" t="s">
        <v>608</v>
      </c>
      <c r="C219" s="63" t="s">
        <v>256</v>
      </c>
      <c r="D219" s="63" t="s">
        <v>76</v>
      </c>
      <c r="E219" s="31" t="s">
        <v>1356</v>
      </c>
      <c r="F219" s="68" t="s">
        <v>1490</v>
      </c>
    </row>
    <row r="220" spans="1:6" x14ac:dyDescent="0.25">
      <c r="A220" s="65" t="s">
        <v>609</v>
      </c>
      <c r="B220" s="330" t="s">
        <v>610</v>
      </c>
      <c r="C220" s="63" t="s">
        <v>256</v>
      </c>
      <c r="D220" s="63" t="s">
        <v>70</v>
      </c>
      <c r="E220" s="63" t="s">
        <v>1356</v>
      </c>
      <c r="F220" s="68"/>
    </row>
    <row r="221" spans="1:6" x14ac:dyDescent="0.25">
      <c r="A221" s="65" t="s">
        <v>611</v>
      </c>
      <c r="B221" s="330" t="s">
        <v>612</v>
      </c>
      <c r="C221" s="63" t="s">
        <v>256</v>
      </c>
      <c r="D221" s="63" t="s">
        <v>70</v>
      </c>
      <c r="E221" s="63" t="s">
        <v>1356</v>
      </c>
      <c r="F221" s="68"/>
    </row>
    <row r="222" spans="1:6" x14ac:dyDescent="0.25">
      <c r="A222" s="65" t="s">
        <v>613</v>
      </c>
      <c r="B222" s="330" t="s">
        <v>614</v>
      </c>
      <c r="C222" s="63" t="s">
        <v>256</v>
      </c>
      <c r="D222" s="63" t="s">
        <v>70</v>
      </c>
      <c r="E222" s="63" t="s">
        <v>1356</v>
      </c>
      <c r="F222" s="68"/>
    </row>
    <row r="223" spans="1:6" x14ac:dyDescent="0.25">
      <c r="A223" s="65" t="s">
        <v>615</v>
      </c>
      <c r="B223" s="330" t="s">
        <v>616</v>
      </c>
      <c r="C223" s="63" t="s">
        <v>256</v>
      </c>
      <c r="D223" s="63" t="s">
        <v>70</v>
      </c>
      <c r="E223" s="63" t="s">
        <v>1356</v>
      </c>
      <c r="F223" s="68"/>
    </row>
    <row r="224" spans="1:6" x14ac:dyDescent="0.25">
      <c r="A224" s="65" t="s">
        <v>617</v>
      </c>
      <c r="B224" s="330" t="s">
        <v>618</v>
      </c>
      <c r="C224" s="63" t="s">
        <v>256</v>
      </c>
      <c r="D224" s="63" t="s">
        <v>68</v>
      </c>
      <c r="E224" s="63" t="s">
        <v>1356</v>
      </c>
      <c r="F224" s="68"/>
    </row>
    <row r="225" spans="1:6" x14ac:dyDescent="0.25">
      <c r="A225" s="65" t="s">
        <v>619</v>
      </c>
      <c r="B225" s="330" t="s">
        <v>620</v>
      </c>
      <c r="C225" s="63" t="s">
        <v>256</v>
      </c>
      <c r="D225" s="63" t="s">
        <v>68</v>
      </c>
      <c r="E225" s="63" t="s">
        <v>1356</v>
      </c>
      <c r="F225" s="68"/>
    </row>
    <row r="226" spans="1:6" x14ac:dyDescent="0.25">
      <c r="A226" s="65" t="s">
        <v>621</v>
      </c>
      <c r="B226" s="330" t="s">
        <v>622</v>
      </c>
      <c r="C226" s="63" t="s">
        <v>256</v>
      </c>
      <c r="D226" s="63" t="s">
        <v>235</v>
      </c>
      <c r="E226" s="63" t="s">
        <v>1356</v>
      </c>
      <c r="F226" s="68"/>
    </row>
    <row r="227" spans="1:6" x14ac:dyDescent="0.25">
      <c r="A227" s="65" t="s">
        <v>623</v>
      </c>
      <c r="B227" s="330" t="s">
        <v>624</v>
      </c>
      <c r="C227" s="63" t="s">
        <v>256</v>
      </c>
      <c r="D227" s="63" t="s">
        <v>80</v>
      </c>
      <c r="E227" s="63" t="s">
        <v>1356</v>
      </c>
      <c r="F227" s="68"/>
    </row>
    <row r="228" spans="1:6" x14ac:dyDescent="0.25">
      <c r="A228" s="65" t="s">
        <v>625</v>
      </c>
      <c r="B228" s="330" t="s">
        <v>626</v>
      </c>
      <c r="C228" s="63" t="s">
        <v>256</v>
      </c>
      <c r="D228" s="63" t="s">
        <v>70</v>
      </c>
      <c r="E228" s="63" t="s">
        <v>1356</v>
      </c>
      <c r="F228" s="68"/>
    </row>
    <row r="229" spans="1:6" x14ac:dyDescent="0.25">
      <c r="A229" s="65" t="s">
        <v>627</v>
      </c>
      <c r="B229" s="330" t="s">
        <v>628</v>
      </c>
      <c r="C229" s="63" t="s">
        <v>256</v>
      </c>
      <c r="D229" s="63" t="s">
        <v>80</v>
      </c>
      <c r="E229" s="63" t="s">
        <v>1356</v>
      </c>
      <c r="F229" s="68"/>
    </row>
    <row r="230" spans="1:6" x14ac:dyDescent="0.25">
      <c r="A230" s="65" t="s">
        <v>629</v>
      </c>
      <c r="B230" s="330" t="s">
        <v>630</v>
      </c>
      <c r="C230" s="63" t="s">
        <v>256</v>
      </c>
      <c r="D230" s="63" t="s">
        <v>80</v>
      </c>
      <c r="E230" s="63" t="s">
        <v>1356</v>
      </c>
      <c r="F230" s="68"/>
    </row>
    <row r="231" spans="1:6" x14ac:dyDescent="0.25">
      <c r="A231" s="65" t="s">
        <v>631</v>
      </c>
      <c r="B231" s="330" t="s">
        <v>632</v>
      </c>
      <c r="C231" s="63" t="s">
        <v>256</v>
      </c>
      <c r="D231" s="63" t="s">
        <v>80</v>
      </c>
      <c r="E231" s="63" t="s">
        <v>1356</v>
      </c>
      <c r="F231" s="68"/>
    </row>
    <row r="232" spans="1:6" x14ac:dyDescent="0.25">
      <c r="A232" s="65" t="s">
        <v>633</v>
      </c>
      <c r="B232" s="330" t="s">
        <v>634</v>
      </c>
      <c r="C232" s="63" t="s">
        <v>256</v>
      </c>
      <c r="D232" s="63" t="s">
        <v>68</v>
      </c>
      <c r="E232" s="63" t="s">
        <v>1356</v>
      </c>
      <c r="F232" s="68"/>
    </row>
    <row r="233" spans="1:6" x14ac:dyDescent="0.25">
      <c r="A233" s="65" t="s">
        <v>172</v>
      </c>
      <c r="B233" s="330" t="s">
        <v>173</v>
      </c>
      <c r="C233" s="63" t="s">
        <v>256</v>
      </c>
      <c r="D233" s="328" t="s">
        <v>76</v>
      </c>
      <c r="E233" s="31" t="s">
        <v>1489</v>
      </c>
      <c r="F233" s="68"/>
    </row>
    <row r="234" spans="1:6" x14ac:dyDescent="0.25">
      <c r="A234" s="65" t="s">
        <v>635</v>
      </c>
      <c r="B234" s="330" t="s">
        <v>636</v>
      </c>
      <c r="C234" s="63" t="s">
        <v>256</v>
      </c>
      <c r="D234" s="63" t="s">
        <v>68</v>
      </c>
      <c r="E234" s="63" t="s">
        <v>1356</v>
      </c>
      <c r="F234" s="68"/>
    </row>
    <row r="235" spans="1:6" x14ac:dyDescent="0.25">
      <c r="A235" s="65" t="s">
        <v>637</v>
      </c>
      <c r="B235" s="330" t="s">
        <v>638</v>
      </c>
      <c r="C235" s="63" t="s">
        <v>256</v>
      </c>
      <c r="D235" s="63" t="s">
        <v>80</v>
      </c>
      <c r="E235" s="63" t="s">
        <v>1356</v>
      </c>
      <c r="F235" s="68"/>
    </row>
    <row r="236" spans="1:6" x14ac:dyDescent="0.25">
      <c r="A236" s="65" t="s">
        <v>639</v>
      </c>
      <c r="B236" s="330" t="s">
        <v>640</v>
      </c>
      <c r="C236" s="63" t="s">
        <v>256</v>
      </c>
      <c r="D236" s="63" t="s">
        <v>68</v>
      </c>
      <c r="E236" s="63" t="s">
        <v>1356</v>
      </c>
      <c r="F236" s="68"/>
    </row>
    <row r="237" spans="1:6" x14ac:dyDescent="0.25">
      <c r="A237" s="65" t="s">
        <v>641</v>
      </c>
      <c r="B237" s="330" t="s">
        <v>642</v>
      </c>
      <c r="C237" s="63" t="s">
        <v>256</v>
      </c>
      <c r="D237" s="63" t="s">
        <v>235</v>
      </c>
      <c r="E237" s="63" t="s">
        <v>1356</v>
      </c>
      <c r="F237" s="68"/>
    </row>
    <row r="238" spans="1:6" x14ac:dyDescent="0.25">
      <c r="A238" s="65" t="s">
        <v>643</v>
      </c>
      <c r="B238" s="330" t="s">
        <v>644</v>
      </c>
      <c r="C238" s="63" t="s">
        <v>256</v>
      </c>
      <c r="D238" s="63" t="s">
        <v>80</v>
      </c>
      <c r="E238" s="63" t="s">
        <v>1356</v>
      </c>
      <c r="F238" s="68"/>
    </row>
    <row r="239" spans="1:6" x14ac:dyDescent="0.25">
      <c r="A239" s="65" t="s">
        <v>645</v>
      </c>
      <c r="B239" s="330" t="s">
        <v>646</v>
      </c>
      <c r="C239" s="63" t="s">
        <v>256</v>
      </c>
      <c r="D239" s="63" t="s">
        <v>80</v>
      </c>
      <c r="E239" s="63" t="s">
        <v>1356</v>
      </c>
      <c r="F239" s="68"/>
    </row>
    <row r="240" spans="1:6" x14ac:dyDescent="0.25">
      <c r="A240" s="65" t="s">
        <v>647</v>
      </c>
      <c r="B240" s="330" t="s">
        <v>648</v>
      </c>
      <c r="C240" s="63" t="s">
        <v>256</v>
      </c>
      <c r="D240" s="63" t="s">
        <v>80</v>
      </c>
      <c r="E240" s="63" t="s">
        <v>1356</v>
      </c>
      <c r="F240" s="68"/>
    </row>
    <row r="241" spans="1:6" x14ac:dyDescent="0.25">
      <c r="A241" s="65" t="s">
        <v>649</v>
      </c>
      <c r="B241" s="330" t="s">
        <v>650</v>
      </c>
      <c r="C241" s="63" t="s">
        <v>256</v>
      </c>
      <c r="D241" s="63" t="s">
        <v>80</v>
      </c>
      <c r="E241" s="63" t="s">
        <v>1356</v>
      </c>
      <c r="F241" s="68"/>
    </row>
    <row r="242" spans="1:6" x14ac:dyDescent="0.25">
      <c r="A242" s="65" t="s">
        <v>651</v>
      </c>
      <c r="B242" s="330" t="s">
        <v>652</v>
      </c>
      <c r="C242" s="63" t="s">
        <v>256</v>
      </c>
      <c r="D242" s="63" t="s">
        <v>80</v>
      </c>
      <c r="E242" s="63" t="s">
        <v>1356</v>
      </c>
      <c r="F242" s="68"/>
    </row>
    <row r="243" spans="1:6" x14ac:dyDescent="0.25">
      <c r="A243" s="65" t="s">
        <v>653</v>
      </c>
      <c r="B243" s="330" t="s">
        <v>654</v>
      </c>
      <c r="C243" s="63" t="s">
        <v>256</v>
      </c>
      <c r="D243" s="63" t="s">
        <v>80</v>
      </c>
      <c r="E243" s="63" t="s">
        <v>1356</v>
      </c>
      <c r="F243" s="68"/>
    </row>
    <row r="244" spans="1:6" x14ac:dyDescent="0.25">
      <c r="A244" s="65" t="s">
        <v>655</v>
      </c>
      <c r="B244" s="330" t="s">
        <v>656</v>
      </c>
      <c r="C244" s="63" t="s">
        <v>256</v>
      </c>
      <c r="D244" s="63" t="s">
        <v>69</v>
      </c>
      <c r="E244" s="31" t="s">
        <v>1489</v>
      </c>
      <c r="F244" s="68"/>
    </row>
    <row r="245" spans="1:6" x14ac:dyDescent="0.25">
      <c r="A245" s="65" t="s">
        <v>657</v>
      </c>
      <c r="B245" s="330" t="s">
        <v>658</v>
      </c>
      <c r="C245" s="63" t="s">
        <v>256</v>
      </c>
      <c r="D245" s="63" t="s">
        <v>68</v>
      </c>
      <c r="E245" s="63" t="s">
        <v>1356</v>
      </c>
      <c r="F245" s="68"/>
    </row>
    <row r="246" spans="1:6" x14ac:dyDescent="0.25">
      <c r="A246" s="65" t="s">
        <v>659</v>
      </c>
      <c r="B246" s="330" t="s">
        <v>660</v>
      </c>
      <c r="C246" s="63" t="s">
        <v>256</v>
      </c>
      <c r="D246" s="63" t="s">
        <v>184</v>
      </c>
      <c r="E246" s="63" t="s">
        <v>1489</v>
      </c>
      <c r="F246" s="68"/>
    </row>
    <row r="247" spans="1:6" x14ac:dyDescent="0.25">
      <c r="A247" s="65" t="s">
        <v>661</v>
      </c>
      <c r="B247" s="330" t="s">
        <v>662</v>
      </c>
      <c r="C247" s="63" t="s">
        <v>256</v>
      </c>
      <c r="D247" s="63" t="s">
        <v>68</v>
      </c>
      <c r="E247" s="63" t="s">
        <v>1356</v>
      </c>
      <c r="F247" s="68"/>
    </row>
    <row r="248" spans="1:6" x14ac:dyDescent="0.25">
      <c r="A248" s="65" t="s">
        <v>663</v>
      </c>
      <c r="B248" s="330" t="s">
        <v>664</v>
      </c>
      <c r="C248" s="63" t="s">
        <v>256</v>
      </c>
      <c r="D248" s="63" t="s">
        <v>76</v>
      </c>
      <c r="E248" s="63" t="s">
        <v>1356</v>
      </c>
      <c r="F248" s="68"/>
    </row>
    <row r="249" spans="1:6" x14ac:dyDescent="0.25">
      <c r="A249" s="65" t="s">
        <v>665</v>
      </c>
      <c r="B249" s="330" t="s">
        <v>666</v>
      </c>
      <c r="C249" s="63" t="s">
        <v>256</v>
      </c>
      <c r="D249" s="63" t="s">
        <v>80</v>
      </c>
      <c r="E249" s="63" t="s">
        <v>1356</v>
      </c>
      <c r="F249" s="68"/>
    </row>
    <row r="250" spans="1:6" x14ac:dyDescent="0.25">
      <c r="A250" s="65" t="s">
        <v>667</v>
      </c>
      <c r="B250" s="330" t="s">
        <v>668</v>
      </c>
      <c r="C250" s="63" t="s">
        <v>256</v>
      </c>
      <c r="D250" s="63" t="s">
        <v>68</v>
      </c>
      <c r="E250" s="63" t="s">
        <v>1356</v>
      </c>
      <c r="F250" s="68"/>
    </row>
    <row r="251" spans="1:6" x14ac:dyDescent="0.25">
      <c r="A251" s="65" t="s">
        <v>669</v>
      </c>
      <c r="B251" s="330" t="s">
        <v>670</v>
      </c>
      <c r="C251" s="63" t="s">
        <v>256</v>
      </c>
      <c r="D251" s="63" t="s">
        <v>72</v>
      </c>
      <c r="E251" s="63" t="s">
        <v>1356</v>
      </c>
      <c r="F251" s="68"/>
    </row>
    <row r="252" spans="1:6" x14ac:dyDescent="0.25">
      <c r="A252" s="65" t="s">
        <v>219</v>
      </c>
      <c r="B252" s="330" t="s">
        <v>220</v>
      </c>
      <c r="C252" s="63" t="s">
        <v>256</v>
      </c>
      <c r="D252" s="328" t="s">
        <v>70</v>
      </c>
      <c r="E252" s="63" t="s">
        <v>1356</v>
      </c>
      <c r="F252" s="68"/>
    </row>
    <row r="253" spans="1:6" x14ac:dyDescent="0.25">
      <c r="A253" s="65" t="s">
        <v>221</v>
      </c>
      <c r="B253" s="330" t="s">
        <v>222</v>
      </c>
      <c r="C253" s="63" t="s">
        <v>256</v>
      </c>
      <c r="D253" s="328" t="s">
        <v>70</v>
      </c>
      <c r="E253" s="63" t="s">
        <v>1356</v>
      </c>
      <c r="F253" s="68"/>
    </row>
    <row r="254" spans="1:6" x14ac:dyDescent="0.25">
      <c r="A254" s="65" t="s">
        <v>223</v>
      </c>
      <c r="B254" s="330" t="s">
        <v>224</v>
      </c>
      <c r="C254" s="63" t="s">
        <v>256</v>
      </c>
      <c r="D254" s="328" t="s">
        <v>70</v>
      </c>
      <c r="E254" s="63" t="s">
        <v>1356</v>
      </c>
      <c r="F254" s="68"/>
    </row>
    <row r="255" spans="1:6" x14ac:dyDescent="0.25">
      <c r="A255" s="65" t="s">
        <v>225</v>
      </c>
      <c r="B255" s="330" t="s">
        <v>226</v>
      </c>
      <c r="C255" s="63" t="s">
        <v>256</v>
      </c>
      <c r="D255" s="328" t="s">
        <v>70</v>
      </c>
      <c r="E255" s="63" t="s">
        <v>1356</v>
      </c>
      <c r="F255" s="68"/>
    </row>
    <row r="256" spans="1:6" x14ac:dyDescent="0.25">
      <c r="A256" s="65" t="s">
        <v>227</v>
      </c>
      <c r="B256" s="330" t="s">
        <v>228</v>
      </c>
      <c r="C256" s="63" t="s">
        <v>256</v>
      </c>
      <c r="D256" s="328" t="s">
        <v>70</v>
      </c>
      <c r="E256" s="63" t="s">
        <v>1356</v>
      </c>
      <c r="F256" s="68"/>
    </row>
    <row r="257" spans="1:6" x14ac:dyDescent="0.25">
      <c r="A257" s="65" t="s">
        <v>671</v>
      </c>
      <c r="B257" s="330" t="s">
        <v>672</v>
      </c>
      <c r="C257" s="63" t="s">
        <v>256</v>
      </c>
      <c r="D257" s="63" t="s">
        <v>68</v>
      </c>
      <c r="E257" s="63" t="s">
        <v>1356</v>
      </c>
      <c r="F257" s="68"/>
    </row>
    <row r="258" spans="1:6" x14ac:dyDescent="0.25">
      <c r="A258" s="65" t="s">
        <v>673</v>
      </c>
      <c r="B258" s="330" t="s">
        <v>674</v>
      </c>
      <c r="C258" s="63" t="s">
        <v>256</v>
      </c>
      <c r="D258" s="63" t="s">
        <v>68</v>
      </c>
      <c r="E258" s="63" t="s">
        <v>1356</v>
      </c>
      <c r="F258" s="68"/>
    </row>
    <row r="259" spans="1:6" x14ac:dyDescent="0.25">
      <c r="A259" s="65" t="s">
        <v>675</v>
      </c>
      <c r="B259" s="330" t="s">
        <v>676</v>
      </c>
      <c r="C259" s="63" t="s">
        <v>256</v>
      </c>
      <c r="D259" s="63" t="s">
        <v>68</v>
      </c>
      <c r="E259" s="63" t="s">
        <v>1356</v>
      </c>
      <c r="F259" s="68"/>
    </row>
    <row r="260" spans="1:6" x14ac:dyDescent="0.25">
      <c r="A260" s="64" t="s">
        <v>162</v>
      </c>
      <c r="B260" s="330" t="s">
        <v>163</v>
      </c>
      <c r="C260" s="63" t="s">
        <v>256</v>
      </c>
      <c r="D260" s="328" t="s">
        <v>68</v>
      </c>
      <c r="E260" s="63" t="s">
        <v>1356</v>
      </c>
      <c r="F260" s="68"/>
    </row>
    <row r="261" spans="1:6" x14ac:dyDescent="0.25">
      <c r="A261" s="65" t="s">
        <v>677</v>
      </c>
      <c r="B261" s="330" t="s">
        <v>678</v>
      </c>
      <c r="C261" s="63" t="s">
        <v>256</v>
      </c>
      <c r="D261" s="63" t="s">
        <v>68</v>
      </c>
      <c r="E261" s="63" t="s">
        <v>1356</v>
      </c>
      <c r="F261" s="68"/>
    </row>
    <row r="262" spans="1:6" x14ac:dyDescent="0.25">
      <c r="A262" s="65" t="s">
        <v>679</v>
      </c>
      <c r="B262" s="330" t="s">
        <v>680</v>
      </c>
      <c r="C262" s="63" t="s">
        <v>256</v>
      </c>
      <c r="D262" s="63" t="s">
        <v>68</v>
      </c>
      <c r="E262" s="63" t="s">
        <v>1356</v>
      </c>
      <c r="F262" s="68"/>
    </row>
    <row r="263" spans="1:6" x14ac:dyDescent="0.25">
      <c r="A263" s="65" t="s">
        <v>681</v>
      </c>
      <c r="B263" s="330" t="s">
        <v>682</v>
      </c>
      <c r="C263" s="63" t="s">
        <v>256</v>
      </c>
      <c r="D263" s="63" t="s">
        <v>80</v>
      </c>
      <c r="E263" s="63" t="s">
        <v>1356</v>
      </c>
      <c r="F263" s="68"/>
    </row>
    <row r="264" spans="1:6" x14ac:dyDescent="0.25">
      <c r="A264" s="65" t="s">
        <v>683</v>
      </c>
      <c r="B264" s="330" t="s">
        <v>684</v>
      </c>
      <c r="C264" s="63" t="s">
        <v>256</v>
      </c>
      <c r="D264" s="63" t="s">
        <v>80</v>
      </c>
      <c r="E264" s="63" t="s">
        <v>1356</v>
      </c>
      <c r="F264" s="68"/>
    </row>
    <row r="265" spans="1:6" x14ac:dyDescent="0.25">
      <c r="A265" s="65" t="s">
        <v>685</v>
      </c>
      <c r="B265" s="330" t="s">
        <v>686</v>
      </c>
      <c r="C265" s="63" t="s">
        <v>256</v>
      </c>
      <c r="D265" s="63" t="s">
        <v>68</v>
      </c>
      <c r="E265" s="63" t="s">
        <v>1356</v>
      </c>
      <c r="F265" s="68"/>
    </row>
    <row r="266" spans="1:6" ht="33.75" x14ac:dyDescent="0.25">
      <c r="A266" s="65" t="s">
        <v>687</v>
      </c>
      <c r="B266" s="330" t="s">
        <v>688</v>
      </c>
      <c r="C266" s="63" t="s">
        <v>256</v>
      </c>
      <c r="D266" s="63" t="s">
        <v>68</v>
      </c>
      <c r="E266" s="63" t="s">
        <v>1357</v>
      </c>
      <c r="F266" s="333" t="s">
        <v>1503</v>
      </c>
    </row>
    <row r="267" spans="1:6" x14ac:dyDescent="0.25">
      <c r="A267" s="65" t="s">
        <v>689</v>
      </c>
      <c r="B267" s="330" t="s">
        <v>690</v>
      </c>
      <c r="C267" s="63" t="s">
        <v>256</v>
      </c>
      <c r="D267" s="63" t="s">
        <v>80</v>
      </c>
      <c r="E267" s="63" t="s">
        <v>1356</v>
      </c>
      <c r="F267" s="68"/>
    </row>
    <row r="268" spans="1:6" ht="22.5" x14ac:dyDescent="0.25">
      <c r="A268" s="65" t="s">
        <v>691</v>
      </c>
      <c r="B268" s="330" t="s">
        <v>692</v>
      </c>
      <c r="C268" s="63" t="s">
        <v>1332</v>
      </c>
      <c r="D268" s="63" t="s">
        <v>67</v>
      </c>
      <c r="E268" s="63" t="s">
        <v>1489</v>
      </c>
      <c r="F268" s="68" t="s">
        <v>1359</v>
      </c>
    </row>
    <row r="269" spans="1:6" ht="22.5" x14ac:dyDescent="0.25">
      <c r="A269" s="65" t="s">
        <v>693</v>
      </c>
      <c r="B269" s="330" t="s">
        <v>694</v>
      </c>
      <c r="C269" s="63" t="s">
        <v>1332</v>
      </c>
      <c r="D269" s="63" t="s">
        <v>67</v>
      </c>
      <c r="E269" s="63" t="s">
        <v>1489</v>
      </c>
      <c r="F269" s="68" t="s">
        <v>1359</v>
      </c>
    </row>
    <row r="270" spans="1:6" x14ac:dyDescent="0.25">
      <c r="A270" s="65" t="s">
        <v>1345</v>
      </c>
      <c r="B270" s="330" t="s">
        <v>1346</v>
      </c>
      <c r="C270" s="63" t="s">
        <v>256</v>
      </c>
      <c r="D270" s="63" t="s">
        <v>76</v>
      </c>
      <c r="E270" s="31" t="s">
        <v>1489</v>
      </c>
      <c r="F270" s="68"/>
    </row>
    <row r="271" spans="1:6" x14ac:dyDescent="0.25">
      <c r="A271" s="65" t="s">
        <v>1347</v>
      </c>
      <c r="B271" s="330" t="s">
        <v>1348</v>
      </c>
      <c r="C271" s="63" t="s">
        <v>256</v>
      </c>
      <c r="D271" s="63" t="s">
        <v>76</v>
      </c>
      <c r="E271" s="31" t="s">
        <v>1489</v>
      </c>
      <c r="F271" s="68"/>
    </row>
    <row r="272" spans="1:6" x14ac:dyDescent="0.25">
      <c r="A272" s="65" t="s">
        <v>1349</v>
      </c>
      <c r="B272" s="330" t="s">
        <v>1350</v>
      </c>
      <c r="C272" s="63" t="s">
        <v>256</v>
      </c>
      <c r="D272" s="63" t="s">
        <v>76</v>
      </c>
      <c r="E272" s="31" t="s">
        <v>1489</v>
      </c>
      <c r="F272" s="68"/>
    </row>
    <row r="273" spans="1:6" x14ac:dyDescent="0.25">
      <c r="A273" s="65" t="s">
        <v>695</v>
      </c>
      <c r="B273" s="330" t="s">
        <v>696</v>
      </c>
      <c r="C273" s="63" t="s">
        <v>256</v>
      </c>
      <c r="D273" s="63" t="s">
        <v>70</v>
      </c>
      <c r="E273" s="31" t="s">
        <v>1489</v>
      </c>
      <c r="F273" s="68"/>
    </row>
    <row r="274" spans="1:6" x14ac:dyDescent="0.25">
      <c r="A274" s="65" t="s">
        <v>697</v>
      </c>
      <c r="B274" s="330" t="s">
        <v>698</v>
      </c>
      <c r="C274" s="63" t="s">
        <v>256</v>
      </c>
      <c r="D274" s="63" t="s">
        <v>70</v>
      </c>
      <c r="E274" s="31" t="s">
        <v>1489</v>
      </c>
      <c r="F274" s="68"/>
    </row>
    <row r="275" spans="1:6" x14ac:dyDescent="0.25">
      <c r="A275" s="65" t="s">
        <v>699</v>
      </c>
      <c r="B275" s="330" t="s">
        <v>700</v>
      </c>
      <c r="C275" s="63" t="s">
        <v>256</v>
      </c>
      <c r="D275" s="63" t="s">
        <v>68</v>
      </c>
      <c r="E275" s="31" t="s">
        <v>1489</v>
      </c>
      <c r="F275" s="68" t="s">
        <v>1481</v>
      </c>
    </row>
    <row r="276" spans="1:6" x14ac:dyDescent="0.25">
      <c r="A276" s="65" t="s">
        <v>701</v>
      </c>
      <c r="B276" s="330" t="s">
        <v>702</v>
      </c>
      <c r="C276" s="63" t="s">
        <v>256</v>
      </c>
      <c r="D276" s="63" t="s">
        <v>70</v>
      </c>
      <c r="E276" s="63" t="s">
        <v>1356</v>
      </c>
      <c r="F276" s="68"/>
    </row>
    <row r="277" spans="1:6" x14ac:dyDescent="0.25">
      <c r="A277" s="65" t="s">
        <v>703</v>
      </c>
      <c r="B277" s="330" t="s">
        <v>704</v>
      </c>
      <c r="C277" s="63" t="s">
        <v>256</v>
      </c>
      <c r="D277" s="63" t="s">
        <v>70</v>
      </c>
      <c r="E277" s="63" t="s">
        <v>1356</v>
      </c>
      <c r="F277" s="68"/>
    </row>
    <row r="278" spans="1:6" x14ac:dyDescent="0.25">
      <c r="A278" s="65" t="s">
        <v>705</v>
      </c>
      <c r="B278" s="330" t="s">
        <v>706</v>
      </c>
      <c r="C278" s="63" t="s">
        <v>256</v>
      </c>
      <c r="D278" s="63" t="s">
        <v>70</v>
      </c>
      <c r="E278" s="63" t="s">
        <v>1356</v>
      </c>
      <c r="F278" s="68"/>
    </row>
    <row r="279" spans="1:6" x14ac:dyDescent="0.25">
      <c r="A279" s="65" t="s">
        <v>707</v>
      </c>
      <c r="B279" s="330" t="s">
        <v>708</v>
      </c>
      <c r="C279" s="63" t="s">
        <v>256</v>
      </c>
      <c r="D279" s="63" t="s">
        <v>70</v>
      </c>
      <c r="E279" s="63" t="s">
        <v>1356</v>
      </c>
      <c r="F279" s="68"/>
    </row>
    <row r="280" spans="1:6" x14ac:dyDescent="0.25">
      <c r="A280" s="65" t="s">
        <v>709</v>
      </c>
      <c r="B280" s="330" t="s">
        <v>710</v>
      </c>
      <c r="C280" s="63" t="s">
        <v>256</v>
      </c>
      <c r="D280" s="63" t="s">
        <v>70</v>
      </c>
      <c r="E280" s="63" t="s">
        <v>1356</v>
      </c>
      <c r="F280" s="68"/>
    </row>
    <row r="281" spans="1:6" x14ac:dyDescent="0.25">
      <c r="A281" s="65" t="s">
        <v>711</v>
      </c>
      <c r="B281" s="330" t="s">
        <v>712</v>
      </c>
      <c r="C281" s="63" t="s">
        <v>256</v>
      </c>
      <c r="D281" s="63" t="s">
        <v>70</v>
      </c>
      <c r="E281" s="63" t="s">
        <v>1356</v>
      </c>
      <c r="F281" s="68"/>
    </row>
    <row r="282" spans="1:6" x14ac:dyDescent="0.25">
      <c r="A282" s="65" t="s">
        <v>713</v>
      </c>
      <c r="B282" s="330" t="s">
        <v>714</v>
      </c>
      <c r="C282" s="63" t="s">
        <v>256</v>
      </c>
      <c r="D282" s="63" t="s">
        <v>70</v>
      </c>
      <c r="E282" s="63" t="s">
        <v>1356</v>
      </c>
      <c r="F282" s="68"/>
    </row>
    <row r="283" spans="1:6" x14ac:dyDescent="0.25">
      <c r="A283" s="65" t="s">
        <v>715</v>
      </c>
      <c r="B283" s="330" t="s">
        <v>716</v>
      </c>
      <c r="C283" s="63" t="s">
        <v>256</v>
      </c>
      <c r="D283" s="63" t="s">
        <v>70</v>
      </c>
      <c r="E283" s="63" t="s">
        <v>1356</v>
      </c>
      <c r="F283" s="68"/>
    </row>
    <row r="284" spans="1:6" x14ac:dyDescent="0.25">
      <c r="A284" s="65" t="s">
        <v>717</v>
      </c>
      <c r="B284" s="330" t="s">
        <v>718</v>
      </c>
      <c r="C284" s="63" t="s">
        <v>256</v>
      </c>
      <c r="D284" s="63" t="s">
        <v>68</v>
      </c>
      <c r="E284" s="63" t="s">
        <v>1356</v>
      </c>
      <c r="F284" s="68"/>
    </row>
    <row r="285" spans="1:6" x14ac:dyDescent="0.25">
      <c r="A285" s="65" t="s">
        <v>719</v>
      </c>
      <c r="B285" s="330" t="s">
        <v>720</v>
      </c>
      <c r="C285" s="63" t="s">
        <v>256</v>
      </c>
      <c r="D285" s="63" t="s">
        <v>70</v>
      </c>
      <c r="E285" s="63" t="s">
        <v>1356</v>
      </c>
      <c r="F285" s="68"/>
    </row>
    <row r="286" spans="1:6" x14ac:dyDescent="0.25">
      <c r="A286" s="65" t="s">
        <v>721</v>
      </c>
      <c r="B286" s="330" t="s">
        <v>722</v>
      </c>
      <c r="C286" s="63" t="s">
        <v>256</v>
      </c>
      <c r="D286" s="63" t="s">
        <v>70</v>
      </c>
      <c r="E286" s="63" t="s">
        <v>1356</v>
      </c>
      <c r="F286" s="68"/>
    </row>
    <row r="287" spans="1:6" x14ac:dyDescent="0.25">
      <c r="A287" s="65" t="s">
        <v>723</v>
      </c>
      <c r="B287" s="330" t="s">
        <v>724</v>
      </c>
      <c r="C287" s="63" t="s">
        <v>256</v>
      </c>
      <c r="D287" s="63" t="s">
        <v>70</v>
      </c>
      <c r="E287" s="63" t="s">
        <v>1356</v>
      </c>
      <c r="F287" s="68"/>
    </row>
    <row r="288" spans="1:6" x14ac:dyDescent="0.25">
      <c r="A288" s="65" t="s">
        <v>725</v>
      </c>
      <c r="B288" s="330" t="s">
        <v>726</v>
      </c>
      <c r="C288" s="63" t="s">
        <v>256</v>
      </c>
      <c r="D288" s="63" t="s">
        <v>70</v>
      </c>
      <c r="E288" s="63" t="s">
        <v>1356</v>
      </c>
      <c r="F288" s="68"/>
    </row>
    <row r="289" spans="1:6" x14ac:dyDescent="0.25">
      <c r="A289" s="65" t="s">
        <v>727</v>
      </c>
      <c r="B289" s="330" t="s">
        <v>728</v>
      </c>
      <c r="C289" s="63" t="s">
        <v>256</v>
      </c>
      <c r="D289" s="63" t="s">
        <v>70</v>
      </c>
      <c r="E289" s="63" t="s">
        <v>1356</v>
      </c>
      <c r="F289" s="68"/>
    </row>
    <row r="290" spans="1:6" x14ac:dyDescent="0.25">
      <c r="A290" s="65" t="s">
        <v>729</v>
      </c>
      <c r="B290" s="330" t="s">
        <v>730</v>
      </c>
      <c r="C290" s="63" t="s">
        <v>256</v>
      </c>
      <c r="D290" s="63" t="s">
        <v>70</v>
      </c>
      <c r="E290" s="63" t="s">
        <v>1356</v>
      </c>
      <c r="F290" s="68"/>
    </row>
    <row r="291" spans="1:6" x14ac:dyDescent="0.25">
      <c r="A291" s="65" t="s">
        <v>731</v>
      </c>
      <c r="B291" s="330" t="s">
        <v>732</v>
      </c>
      <c r="C291" s="63" t="s">
        <v>256</v>
      </c>
      <c r="D291" s="63" t="s">
        <v>70</v>
      </c>
      <c r="E291" s="63" t="s">
        <v>1356</v>
      </c>
      <c r="F291" s="68"/>
    </row>
    <row r="292" spans="1:6" x14ac:dyDescent="0.25">
      <c r="A292" s="65" t="s">
        <v>733</v>
      </c>
      <c r="B292" s="330" t="s">
        <v>734</v>
      </c>
      <c r="C292" s="63" t="s">
        <v>256</v>
      </c>
      <c r="D292" s="63" t="s">
        <v>70</v>
      </c>
      <c r="E292" s="63" t="s">
        <v>1356</v>
      </c>
      <c r="F292" s="68"/>
    </row>
    <row r="293" spans="1:6" x14ac:dyDescent="0.25">
      <c r="A293" s="65" t="s">
        <v>735</v>
      </c>
      <c r="B293" s="330" t="s">
        <v>736</v>
      </c>
      <c r="C293" s="63" t="s">
        <v>256</v>
      </c>
      <c r="D293" s="63" t="s">
        <v>70</v>
      </c>
      <c r="E293" s="63" t="s">
        <v>1356</v>
      </c>
      <c r="F293" s="68"/>
    </row>
    <row r="294" spans="1:6" x14ac:dyDescent="0.25">
      <c r="A294" s="65" t="s">
        <v>737</v>
      </c>
      <c r="B294" s="330" t="s">
        <v>738</v>
      </c>
      <c r="C294" s="63" t="s">
        <v>256</v>
      </c>
      <c r="D294" s="63" t="s">
        <v>70</v>
      </c>
      <c r="E294" s="63" t="s">
        <v>1356</v>
      </c>
      <c r="F294" s="68"/>
    </row>
    <row r="295" spans="1:6" x14ac:dyDescent="0.25">
      <c r="A295" s="65" t="s">
        <v>739</v>
      </c>
      <c r="B295" s="330" t="s">
        <v>740</v>
      </c>
      <c r="C295" s="63" t="s">
        <v>256</v>
      </c>
      <c r="D295" s="63" t="s">
        <v>70</v>
      </c>
      <c r="E295" s="63" t="s">
        <v>1356</v>
      </c>
      <c r="F295" s="68"/>
    </row>
    <row r="296" spans="1:6" x14ac:dyDescent="0.25">
      <c r="A296" s="65" t="s">
        <v>741</v>
      </c>
      <c r="B296" s="330" t="s">
        <v>742</v>
      </c>
      <c r="C296" s="63" t="s">
        <v>256</v>
      </c>
      <c r="D296" s="63" t="s">
        <v>70</v>
      </c>
      <c r="E296" s="63" t="s">
        <v>1356</v>
      </c>
      <c r="F296" s="68"/>
    </row>
    <row r="297" spans="1:6" x14ac:dyDescent="0.25">
      <c r="A297" s="65" t="s">
        <v>743</v>
      </c>
      <c r="B297" s="330" t="s">
        <v>744</v>
      </c>
      <c r="C297" s="63" t="s">
        <v>256</v>
      </c>
      <c r="D297" s="63" t="s">
        <v>70</v>
      </c>
      <c r="E297" s="63" t="s">
        <v>1356</v>
      </c>
      <c r="F297" s="68"/>
    </row>
    <row r="298" spans="1:6" x14ac:dyDescent="0.25">
      <c r="A298" s="65" t="s">
        <v>745</v>
      </c>
      <c r="B298" s="330" t="s">
        <v>746</v>
      </c>
      <c r="C298" s="63" t="s">
        <v>256</v>
      </c>
      <c r="D298" s="63" t="s">
        <v>70</v>
      </c>
      <c r="E298" s="63" t="s">
        <v>1356</v>
      </c>
      <c r="F298" s="68"/>
    </row>
    <row r="299" spans="1:6" x14ac:dyDescent="0.25">
      <c r="A299" s="65" t="s">
        <v>747</v>
      </c>
      <c r="B299" s="330" t="s">
        <v>748</v>
      </c>
      <c r="C299" s="63" t="s">
        <v>256</v>
      </c>
      <c r="D299" s="63" t="s">
        <v>70</v>
      </c>
      <c r="E299" s="63" t="s">
        <v>1356</v>
      </c>
      <c r="F299" s="68"/>
    </row>
    <row r="300" spans="1:6" x14ac:dyDescent="0.25">
      <c r="A300" s="65" t="s">
        <v>749</v>
      </c>
      <c r="B300" s="330" t="s">
        <v>750</v>
      </c>
      <c r="C300" s="63" t="s">
        <v>256</v>
      </c>
      <c r="D300" s="63" t="s">
        <v>70</v>
      </c>
      <c r="E300" s="63" t="s">
        <v>1356</v>
      </c>
      <c r="F300" s="68"/>
    </row>
    <row r="301" spans="1:6" x14ac:dyDescent="0.25">
      <c r="A301" s="65" t="s">
        <v>751</v>
      </c>
      <c r="B301" s="330" t="s">
        <v>752</v>
      </c>
      <c r="C301" s="63" t="s">
        <v>256</v>
      </c>
      <c r="D301" s="63" t="s">
        <v>70</v>
      </c>
      <c r="E301" s="63" t="s">
        <v>1356</v>
      </c>
      <c r="F301" s="68"/>
    </row>
    <row r="302" spans="1:6" x14ac:dyDescent="0.25">
      <c r="A302" s="65" t="s">
        <v>753</v>
      </c>
      <c r="B302" s="330" t="s">
        <v>754</v>
      </c>
      <c r="C302" s="63" t="s">
        <v>256</v>
      </c>
      <c r="D302" s="63" t="s">
        <v>70</v>
      </c>
      <c r="E302" s="63" t="s">
        <v>1356</v>
      </c>
      <c r="F302" s="68"/>
    </row>
    <row r="303" spans="1:6" x14ac:dyDescent="0.25">
      <c r="A303" s="65" t="s">
        <v>755</v>
      </c>
      <c r="B303" s="330" t="s">
        <v>756</v>
      </c>
      <c r="C303" s="63" t="s">
        <v>256</v>
      </c>
      <c r="D303" s="63" t="s">
        <v>70</v>
      </c>
      <c r="E303" s="63" t="s">
        <v>1356</v>
      </c>
      <c r="F303" s="68"/>
    </row>
    <row r="304" spans="1:6" x14ac:dyDescent="0.25">
      <c r="A304" s="65" t="s">
        <v>757</v>
      </c>
      <c r="B304" s="330" t="s">
        <v>758</v>
      </c>
      <c r="C304" s="63" t="s">
        <v>256</v>
      </c>
      <c r="D304" s="63" t="s">
        <v>70</v>
      </c>
      <c r="E304" s="63" t="s">
        <v>1356</v>
      </c>
      <c r="F304" s="68"/>
    </row>
    <row r="305" spans="1:6" x14ac:dyDescent="0.25">
      <c r="A305" s="65" t="s">
        <v>759</v>
      </c>
      <c r="B305" s="330" t="s">
        <v>760</v>
      </c>
      <c r="C305" s="63" t="s">
        <v>256</v>
      </c>
      <c r="D305" s="63" t="s">
        <v>70</v>
      </c>
      <c r="E305" s="63" t="s">
        <v>1356</v>
      </c>
      <c r="F305" s="68"/>
    </row>
    <row r="306" spans="1:6" x14ac:dyDescent="0.25">
      <c r="A306" s="65" t="s">
        <v>761</v>
      </c>
      <c r="B306" s="330" t="s">
        <v>762</v>
      </c>
      <c r="C306" s="63" t="s">
        <v>256</v>
      </c>
      <c r="D306" s="63" t="s">
        <v>70</v>
      </c>
      <c r="E306" s="63" t="s">
        <v>1356</v>
      </c>
      <c r="F306" s="68"/>
    </row>
    <row r="307" spans="1:6" x14ac:dyDescent="0.25">
      <c r="A307" s="65" t="s">
        <v>763</v>
      </c>
      <c r="B307" s="330" t="s">
        <v>764</v>
      </c>
      <c r="C307" s="63" t="s">
        <v>256</v>
      </c>
      <c r="D307" s="63" t="s">
        <v>70</v>
      </c>
      <c r="E307" s="63" t="s">
        <v>1356</v>
      </c>
      <c r="F307" s="68"/>
    </row>
    <row r="308" spans="1:6" x14ac:dyDescent="0.25">
      <c r="A308" s="65" t="s">
        <v>765</v>
      </c>
      <c r="B308" s="330" t="s">
        <v>766</v>
      </c>
      <c r="C308" s="63" t="s">
        <v>256</v>
      </c>
      <c r="D308" s="63" t="s">
        <v>70</v>
      </c>
      <c r="E308" s="63" t="s">
        <v>1356</v>
      </c>
      <c r="F308" s="68"/>
    </row>
    <row r="309" spans="1:6" x14ac:dyDescent="0.25">
      <c r="A309" s="65" t="s">
        <v>767</v>
      </c>
      <c r="B309" s="330" t="s">
        <v>768</v>
      </c>
      <c r="C309" s="63" t="s">
        <v>256</v>
      </c>
      <c r="D309" s="63" t="s">
        <v>70</v>
      </c>
      <c r="E309" s="63" t="s">
        <v>1356</v>
      </c>
      <c r="F309" s="68"/>
    </row>
    <row r="310" spans="1:6" x14ac:dyDescent="0.25">
      <c r="A310" s="65" t="s">
        <v>769</v>
      </c>
      <c r="B310" s="330" t="s">
        <v>770</v>
      </c>
      <c r="C310" s="63" t="s">
        <v>256</v>
      </c>
      <c r="D310" s="63" t="s">
        <v>70</v>
      </c>
      <c r="E310" s="63" t="s">
        <v>1356</v>
      </c>
      <c r="F310" s="68"/>
    </row>
    <row r="311" spans="1:6" x14ac:dyDescent="0.25">
      <c r="A311" s="65" t="s">
        <v>771</v>
      </c>
      <c r="B311" s="330" t="s">
        <v>772</v>
      </c>
      <c r="C311" s="63" t="s">
        <v>256</v>
      </c>
      <c r="D311" s="63" t="s">
        <v>68</v>
      </c>
      <c r="E311" s="63" t="s">
        <v>1356</v>
      </c>
      <c r="F311" s="68"/>
    </row>
    <row r="312" spans="1:6" x14ac:dyDescent="0.25">
      <c r="A312" s="65" t="s">
        <v>773</v>
      </c>
      <c r="B312" s="330" t="s">
        <v>774</v>
      </c>
      <c r="C312" s="63" t="s">
        <v>256</v>
      </c>
      <c r="D312" s="63" t="s">
        <v>70</v>
      </c>
      <c r="E312" s="63" t="s">
        <v>1356</v>
      </c>
      <c r="F312" s="68"/>
    </row>
    <row r="313" spans="1:6" x14ac:dyDescent="0.25">
      <c r="A313" s="65" t="s">
        <v>775</v>
      </c>
      <c r="B313" s="330" t="s">
        <v>776</v>
      </c>
      <c r="C313" s="63" t="s">
        <v>256</v>
      </c>
      <c r="D313" s="63" t="s">
        <v>70</v>
      </c>
      <c r="E313" s="63" t="s">
        <v>1356</v>
      </c>
      <c r="F313" s="68"/>
    </row>
    <row r="314" spans="1:6" x14ac:dyDescent="0.25">
      <c r="A314" s="65" t="s">
        <v>777</v>
      </c>
      <c r="B314" s="330" t="s">
        <v>778</v>
      </c>
      <c r="C314" s="63" t="s">
        <v>256</v>
      </c>
      <c r="D314" s="63" t="s">
        <v>70</v>
      </c>
      <c r="E314" s="63" t="s">
        <v>1356</v>
      </c>
      <c r="F314" s="68"/>
    </row>
    <row r="315" spans="1:6" x14ac:dyDescent="0.25">
      <c r="A315" s="65" t="s">
        <v>779</v>
      </c>
      <c r="B315" s="330" t="s">
        <v>780</v>
      </c>
      <c r="C315" s="63" t="s">
        <v>256</v>
      </c>
      <c r="D315" s="63" t="s">
        <v>70</v>
      </c>
      <c r="E315" s="63" t="s">
        <v>1356</v>
      </c>
      <c r="F315" s="68"/>
    </row>
    <row r="316" spans="1:6" x14ac:dyDescent="0.25">
      <c r="A316" s="65" t="s">
        <v>781</v>
      </c>
      <c r="B316" s="330" t="s">
        <v>782</v>
      </c>
      <c r="C316" s="63" t="s">
        <v>256</v>
      </c>
      <c r="D316" s="63" t="s">
        <v>70</v>
      </c>
      <c r="E316" s="63" t="s">
        <v>1356</v>
      </c>
      <c r="F316" s="68"/>
    </row>
    <row r="317" spans="1:6" x14ac:dyDescent="0.25">
      <c r="A317" s="65" t="s">
        <v>783</v>
      </c>
      <c r="B317" s="330" t="s">
        <v>784</v>
      </c>
      <c r="C317" s="63" t="s">
        <v>256</v>
      </c>
      <c r="D317" s="63" t="s">
        <v>70</v>
      </c>
      <c r="E317" s="63" t="s">
        <v>1356</v>
      </c>
      <c r="F317" s="68"/>
    </row>
    <row r="318" spans="1:6" x14ac:dyDescent="0.25">
      <c r="A318" s="65" t="s">
        <v>785</v>
      </c>
      <c r="B318" s="330" t="s">
        <v>786</v>
      </c>
      <c r="C318" s="63" t="s">
        <v>256</v>
      </c>
      <c r="D318" s="63" t="s">
        <v>70</v>
      </c>
      <c r="E318" s="63" t="s">
        <v>1356</v>
      </c>
      <c r="F318" s="68"/>
    </row>
    <row r="319" spans="1:6" x14ac:dyDescent="0.25">
      <c r="A319" s="65" t="s">
        <v>787</v>
      </c>
      <c r="B319" s="330" t="s">
        <v>788</v>
      </c>
      <c r="C319" s="63" t="s">
        <v>256</v>
      </c>
      <c r="D319" s="63" t="s">
        <v>70</v>
      </c>
      <c r="E319" s="63" t="s">
        <v>1356</v>
      </c>
      <c r="F319" s="68"/>
    </row>
    <row r="320" spans="1:6" x14ac:dyDescent="0.25">
      <c r="A320" s="65" t="s">
        <v>789</v>
      </c>
      <c r="B320" s="330" t="s">
        <v>790</v>
      </c>
      <c r="C320" s="63" t="s">
        <v>256</v>
      </c>
      <c r="D320" s="63" t="s">
        <v>70</v>
      </c>
      <c r="E320" s="63" t="s">
        <v>1356</v>
      </c>
      <c r="F320" s="68"/>
    </row>
    <row r="321" spans="1:6" x14ac:dyDescent="0.25">
      <c r="A321" s="65" t="s">
        <v>791</v>
      </c>
      <c r="B321" s="330" t="s">
        <v>792</v>
      </c>
      <c r="C321" s="63" t="s">
        <v>256</v>
      </c>
      <c r="D321" s="63" t="s">
        <v>70</v>
      </c>
      <c r="E321" s="63" t="s">
        <v>1356</v>
      </c>
      <c r="F321" s="68"/>
    </row>
    <row r="322" spans="1:6" x14ac:dyDescent="0.25">
      <c r="A322" s="65" t="s">
        <v>793</v>
      </c>
      <c r="B322" s="330" t="s">
        <v>794</v>
      </c>
      <c r="C322" s="63" t="s">
        <v>256</v>
      </c>
      <c r="D322" s="63" t="s">
        <v>70</v>
      </c>
      <c r="E322" s="63" t="s">
        <v>1356</v>
      </c>
      <c r="F322" s="68"/>
    </row>
    <row r="323" spans="1:6" x14ac:dyDescent="0.25">
      <c r="A323" s="65" t="s">
        <v>795</v>
      </c>
      <c r="B323" s="330" t="s">
        <v>796</v>
      </c>
      <c r="C323" s="63" t="s">
        <v>256</v>
      </c>
      <c r="D323" s="63" t="s">
        <v>70</v>
      </c>
      <c r="E323" s="63" t="s">
        <v>1356</v>
      </c>
      <c r="F323" s="68"/>
    </row>
    <row r="324" spans="1:6" x14ac:dyDescent="0.25">
      <c r="A324" s="65" t="s">
        <v>797</v>
      </c>
      <c r="B324" s="330" t="s">
        <v>798</v>
      </c>
      <c r="C324" s="63" t="s">
        <v>256</v>
      </c>
      <c r="D324" s="63" t="s">
        <v>70</v>
      </c>
      <c r="E324" s="63" t="s">
        <v>1356</v>
      </c>
      <c r="F324" s="68"/>
    </row>
    <row r="325" spans="1:6" x14ac:dyDescent="0.25">
      <c r="A325" s="65" t="s">
        <v>799</v>
      </c>
      <c r="B325" s="330" t="s">
        <v>800</v>
      </c>
      <c r="C325" s="63" t="s">
        <v>256</v>
      </c>
      <c r="D325" s="63" t="s">
        <v>70</v>
      </c>
      <c r="E325" s="63" t="s">
        <v>1356</v>
      </c>
      <c r="F325" s="68"/>
    </row>
    <row r="326" spans="1:6" x14ac:dyDescent="0.25">
      <c r="A326" s="65" t="s">
        <v>801</v>
      </c>
      <c r="B326" s="330" t="s">
        <v>802</v>
      </c>
      <c r="C326" s="63" t="s">
        <v>256</v>
      </c>
      <c r="D326" s="63" t="s">
        <v>70</v>
      </c>
      <c r="E326" s="63" t="s">
        <v>1356</v>
      </c>
      <c r="F326" s="68"/>
    </row>
    <row r="327" spans="1:6" x14ac:dyDescent="0.25">
      <c r="A327" s="65" t="s">
        <v>803</v>
      </c>
      <c r="B327" s="330" t="s">
        <v>804</v>
      </c>
      <c r="C327" s="63" t="s">
        <v>256</v>
      </c>
      <c r="D327" s="63" t="s">
        <v>70</v>
      </c>
      <c r="E327" s="63" t="s">
        <v>1356</v>
      </c>
      <c r="F327" s="68"/>
    </row>
    <row r="328" spans="1:6" x14ac:dyDescent="0.25">
      <c r="A328" s="65" t="s">
        <v>805</v>
      </c>
      <c r="B328" s="330" t="s">
        <v>806</v>
      </c>
      <c r="C328" s="63" t="s">
        <v>256</v>
      </c>
      <c r="D328" s="63" t="s">
        <v>70</v>
      </c>
      <c r="E328" s="63" t="s">
        <v>1356</v>
      </c>
      <c r="F328" s="68"/>
    </row>
    <row r="329" spans="1:6" x14ac:dyDescent="0.25">
      <c r="A329" s="65" t="s">
        <v>807</v>
      </c>
      <c r="B329" s="330" t="s">
        <v>808</v>
      </c>
      <c r="C329" s="63" t="s">
        <v>256</v>
      </c>
      <c r="D329" s="63" t="s">
        <v>70</v>
      </c>
      <c r="E329" s="63" t="s">
        <v>1356</v>
      </c>
      <c r="F329" s="68"/>
    </row>
    <row r="330" spans="1:6" x14ac:dyDescent="0.25">
      <c r="A330" s="65" t="s">
        <v>809</v>
      </c>
      <c r="B330" s="330" t="s">
        <v>810</v>
      </c>
      <c r="C330" s="63" t="s">
        <v>256</v>
      </c>
      <c r="D330" s="63" t="s">
        <v>70</v>
      </c>
      <c r="E330" s="63" t="s">
        <v>1356</v>
      </c>
      <c r="F330" s="68"/>
    </row>
    <row r="331" spans="1:6" x14ac:dyDescent="0.25">
      <c r="A331" s="65" t="s">
        <v>811</v>
      </c>
      <c r="B331" s="330" t="s">
        <v>812</v>
      </c>
      <c r="C331" s="63" t="s">
        <v>256</v>
      </c>
      <c r="D331" s="63" t="s">
        <v>70</v>
      </c>
      <c r="E331" s="63" t="s">
        <v>1356</v>
      </c>
      <c r="F331" s="68"/>
    </row>
    <row r="332" spans="1:6" x14ac:dyDescent="0.25">
      <c r="A332" s="65" t="s">
        <v>813</v>
      </c>
      <c r="B332" s="330" t="s">
        <v>814</v>
      </c>
      <c r="C332" s="63" t="s">
        <v>256</v>
      </c>
      <c r="D332" s="63" t="s">
        <v>70</v>
      </c>
      <c r="E332" s="63" t="s">
        <v>1356</v>
      </c>
      <c r="F332" s="68"/>
    </row>
    <row r="333" spans="1:6" x14ac:dyDescent="0.25">
      <c r="A333" s="65" t="s">
        <v>815</v>
      </c>
      <c r="B333" s="330" t="s">
        <v>816</v>
      </c>
      <c r="C333" s="63" t="s">
        <v>256</v>
      </c>
      <c r="D333" s="63" t="s">
        <v>70</v>
      </c>
      <c r="E333" s="63" t="s">
        <v>1356</v>
      </c>
      <c r="F333" s="68"/>
    </row>
    <row r="334" spans="1:6" x14ac:dyDescent="0.25">
      <c r="A334" s="65" t="s">
        <v>817</v>
      </c>
      <c r="B334" s="330" t="s">
        <v>818</v>
      </c>
      <c r="C334" s="63" t="s">
        <v>256</v>
      </c>
      <c r="D334" s="63" t="s">
        <v>70</v>
      </c>
      <c r="E334" s="63" t="s">
        <v>1356</v>
      </c>
      <c r="F334" s="68"/>
    </row>
    <row r="335" spans="1:6" x14ac:dyDescent="0.25">
      <c r="A335" s="65" t="s">
        <v>819</v>
      </c>
      <c r="B335" s="330" t="s">
        <v>820</v>
      </c>
      <c r="C335" s="63" t="s">
        <v>256</v>
      </c>
      <c r="D335" s="63" t="s">
        <v>70</v>
      </c>
      <c r="E335" s="63" t="s">
        <v>1356</v>
      </c>
      <c r="F335" s="68"/>
    </row>
    <row r="336" spans="1:6" x14ac:dyDescent="0.25">
      <c r="A336" s="65" t="s">
        <v>821</v>
      </c>
      <c r="B336" s="330" t="s">
        <v>822</v>
      </c>
      <c r="C336" s="63" t="s">
        <v>256</v>
      </c>
      <c r="D336" s="63" t="s">
        <v>70</v>
      </c>
      <c r="E336" s="63" t="s">
        <v>1356</v>
      </c>
      <c r="F336" s="68"/>
    </row>
    <row r="337" spans="1:6" x14ac:dyDescent="0.25">
      <c r="A337" s="65" t="s">
        <v>823</v>
      </c>
      <c r="B337" s="330" t="s">
        <v>824</v>
      </c>
      <c r="C337" s="63" t="s">
        <v>256</v>
      </c>
      <c r="D337" s="63" t="s">
        <v>70</v>
      </c>
      <c r="E337" s="63" t="s">
        <v>1356</v>
      </c>
      <c r="F337" s="68"/>
    </row>
    <row r="338" spans="1:6" x14ac:dyDescent="0.25">
      <c r="A338" s="65" t="s">
        <v>825</v>
      </c>
      <c r="B338" s="330" t="s">
        <v>826</v>
      </c>
      <c r="C338" s="63" t="s">
        <v>256</v>
      </c>
      <c r="D338" s="63" t="s">
        <v>70</v>
      </c>
      <c r="E338" s="63" t="s">
        <v>1356</v>
      </c>
      <c r="F338" s="68"/>
    </row>
    <row r="339" spans="1:6" x14ac:dyDescent="0.25">
      <c r="A339" s="65" t="s">
        <v>827</v>
      </c>
      <c r="B339" s="330" t="s">
        <v>828</v>
      </c>
      <c r="C339" s="63" t="s">
        <v>256</v>
      </c>
      <c r="D339" s="63" t="s">
        <v>70</v>
      </c>
      <c r="E339" s="63" t="s">
        <v>1356</v>
      </c>
      <c r="F339" s="68"/>
    </row>
    <row r="340" spans="1:6" x14ac:dyDescent="0.25">
      <c r="A340" s="65" t="s">
        <v>829</v>
      </c>
      <c r="B340" s="330" t="s">
        <v>830</v>
      </c>
      <c r="C340" s="63" t="s">
        <v>256</v>
      </c>
      <c r="D340" s="63" t="s">
        <v>70</v>
      </c>
      <c r="E340" s="63" t="s">
        <v>1356</v>
      </c>
      <c r="F340" s="68"/>
    </row>
    <row r="341" spans="1:6" x14ac:dyDescent="0.25">
      <c r="A341" s="65" t="s">
        <v>831</v>
      </c>
      <c r="B341" s="330" t="s">
        <v>832</v>
      </c>
      <c r="C341" s="63" t="s">
        <v>256</v>
      </c>
      <c r="D341" s="63" t="s">
        <v>70</v>
      </c>
      <c r="E341" s="63" t="s">
        <v>1356</v>
      </c>
      <c r="F341" s="68"/>
    </row>
    <row r="342" spans="1:6" x14ac:dyDescent="0.25">
      <c r="A342" s="65" t="s">
        <v>833</v>
      </c>
      <c r="B342" s="330" t="s">
        <v>834</v>
      </c>
      <c r="C342" s="63" t="s">
        <v>256</v>
      </c>
      <c r="D342" s="63" t="s">
        <v>68</v>
      </c>
      <c r="E342" s="63" t="s">
        <v>1356</v>
      </c>
      <c r="F342" s="68"/>
    </row>
    <row r="343" spans="1:6" x14ac:dyDescent="0.25">
      <c r="A343" s="65" t="s">
        <v>835</v>
      </c>
      <c r="B343" s="330" t="s">
        <v>836</v>
      </c>
      <c r="C343" s="63" t="s">
        <v>256</v>
      </c>
      <c r="D343" s="63" t="s">
        <v>68</v>
      </c>
      <c r="E343" s="63" t="s">
        <v>1356</v>
      </c>
      <c r="F343" s="68"/>
    </row>
    <row r="344" spans="1:6" x14ac:dyDescent="0.25">
      <c r="A344" s="65" t="s">
        <v>837</v>
      </c>
      <c r="B344" s="330" t="s">
        <v>838</v>
      </c>
      <c r="C344" s="63" t="s">
        <v>256</v>
      </c>
      <c r="D344" s="63" t="s">
        <v>68</v>
      </c>
      <c r="E344" s="63" t="s">
        <v>1356</v>
      </c>
      <c r="F344" s="68"/>
    </row>
    <row r="345" spans="1:6" x14ac:dyDescent="0.25">
      <c r="A345" s="65" t="s">
        <v>839</v>
      </c>
      <c r="B345" s="330" t="s">
        <v>840</v>
      </c>
      <c r="C345" s="63" t="s">
        <v>256</v>
      </c>
      <c r="D345" s="63" t="s">
        <v>70</v>
      </c>
      <c r="E345" s="63" t="s">
        <v>1356</v>
      </c>
      <c r="F345" s="68"/>
    </row>
    <row r="346" spans="1:6" x14ac:dyDescent="0.25">
      <c r="A346" s="65" t="s">
        <v>841</v>
      </c>
      <c r="B346" s="330" t="s">
        <v>842</v>
      </c>
      <c r="C346" s="63" t="s">
        <v>256</v>
      </c>
      <c r="D346" s="63" t="s">
        <v>70</v>
      </c>
      <c r="E346" s="63" t="s">
        <v>1356</v>
      </c>
      <c r="F346" s="68"/>
    </row>
    <row r="347" spans="1:6" x14ac:dyDescent="0.25">
      <c r="A347" s="65" t="s">
        <v>843</v>
      </c>
      <c r="B347" s="330" t="s">
        <v>844</v>
      </c>
      <c r="C347" s="63" t="s">
        <v>256</v>
      </c>
      <c r="D347" s="63" t="s">
        <v>70</v>
      </c>
      <c r="E347" s="63" t="s">
        <v>1356</v>
      </c>
      <c r="F347" s="68"/>
    </row>
    <row r="348" spans="1:6" x14ac:dyDescent="0.25">
      <c r="A348" s="65" t="s">
        <v>845</v>
      </c>
      <c r="B348" s="330" t="s">
        <v>846</v>
      </c>
      <c r="C348" s="63" t="s">
        <v>256</v>
      </c>
      <c r="D348" s="63" t="s">
        <v>70</v>
      </c>
      <c r="E348" s="63" t="s">
        <v>1356</v>
      </c>
      <c r="F348" s="68"/>
    </row>
    <row r="349" spans="1:6" x14ac:dyDescent="0.25">
      <c r="A349" s="65" t="s">
        <v>847</v>
      </c>
      <c r="B349" s="330" t="s">
        <v>848</v>
      </c>
      <c r="C349" s="63" t="s">
        <v>256</v>
      </c>
      <c r="D349" s="63" t="s">
        <v>70</v>
      </c>
      <c r="E349" s="63" t="s">
        <v>1356</v>
      </c>
      <c r="F349" s="68"/>
    </row>
    <row r="350" spans="1:6" x14ac:dyDescent="0.25">
      <c r="A350" s="65" t="s">
        <v>849</v>
      </c>
      <c r="B350" s="330" t="s">
        <v>850</v>
      </c>
      <c r="C350" s="63" t="s">
        <v>256</v>
      </c>
      <c r="D350" s="63" t="s">
        <v>70</v>
      </c>
      <c r="E350" s="63" t="s">
        <v>1356</v>
      </c>
      <c r="F350" s="68"/>
    </row>
    <row r="351" spans="1:6" x14ac:dyDescent="0.25">
      <c r="A351" s="65" t="s">
        <v>851</v>
      </c>
      <c r="B351" s="330" t="s">
        <v>852</v>
      </c>
      <c r="C351" s="63" t="s">
        <v>256</v>
      </c>
      <c r="D351" s="63" t="s">
        <v>70</v>
      </c>
      <c r="E351" s="63" t="s">
        <v>1356</v>
      </c>
      <c r="F351" s="68"/>
    </row>
    <row r="352" spans="1:6" x14ac:dyDescent="0.25">
      <c r="A352" s="65" t="s">
        <v>853</v>
      </c>
      <c r="B352" s="330" t="s">
        <v>854</v>
      </c>
      <c r="C352" s="63" t="s">
        <v>256</v>
      </c>
      <c r="D352" s="63" t="s">
        <v>70</v>
      </c>
      <c r="E352" s="63" t="s">
        <v>1356</v>
      </c>
      <c r="F352" s="68"/>
    </row>
    <row r="353" spans="1:6" x14ac:dyDescent="0.25">
      <c r="A353" s="65" t="s">
        <v>855</v>
      </c>
      <c r="B353" s="330" t="s">
        <v>856</v>
      </c>
      <c r="C353" s="63" t="s">
        <v>256</v>
      </c>
      <c r="D353" s="63" t="s">
        <v>70</v>
      </c>
      <c r="E353" s="63" t="s">
        <v>1356</v>
      </c>
      <c r="F353" s="68"/>
    </row>
    <row r="354" spans="1:6" x14ac:dyDescent="0.25">
      <c r="A354" s="65" t="s">
        <v>857</v>
      </c>
      <c r="B354" s="330" t="s">
        <v>858</v>
      </c>
      <c r="C354" s="63" t="s">
        <v>256</v>
      </c>
      <c r="D354" s="63" t="s">
        <v>70</v>
      </c>
      <c r="E354" s="63" t="s">
        <v>1356</v>
      </c>
      <c r="F354" s="68"/>
    </row>
    <row r="355" spans="1:6" x14ac:dyDescent="0.25">
      <c r="A355" s="65" t="s">
        <v>859</v>
      </c>
      <c r="B355" s="330" t="s">
        <v>860</v>
      </c>
      <c r="C355" s="63" t="s">
        <v>256</v>
      </c>
      <c r="D355" s="63" t="s">
        <v>70</v>
      </c>
      <c r="E355" s="63" t="s">
        <v>1356</v>
      </c>
      <c r="F355" s="68"/>
    </row>
    <row r="356" spans="1:6" x14ac:dyDescent="0.25">
      <c r="A356" s="65" t="s">
        <v>861</v>
      </c>
      <c r="B356" s="330" t="s">
        <v>862</v>
      </c>
      <c r="C356" s="63" t="s">
        <v>256</v>
      </c>
      <c r="D356" s="63" t="s">
        <v>70</v>
      </c>
      <c r="E356" s="63" t="s">
        <v>1356</v>
      </c>
      <c r="F356" s="68"/>
    </row>
    <row r="357" spans="1:6" x14ac:dyDescent="0.25">
      <c r="A357" s="65" t="s">
        <v>863</v>
      </c>
      <c r="B357" s="330" t="s">
        <v>864</v>
      </c>
      <c r="C357" s="63" t="s">
        <v>256</v>
      </c>
      <c r="D357" s="63" t="s">
        <v>70</v>
      </c>
      <c r="E357" s="63" t="s">
        <v>1356</v>
      </c>
      <c r="F357" s="68"/>
    </row>
    <row r="358" spans="1:6" x14ac:dyDescent="0.25">
      <c r="A358" s="65" t="s">
        <v>865</v>
      </c>
      <c r="B358" s="330" t="s">
        <v>866</v>
      </c>
      <c r="C358" s="63" t="s">
        <v>256</v>
      </c>
      <c r="D358" s="63" t="s">
        <v>70</v>
      </c>
      <c r="E358" s="63" t="s">
        <v>1356</v>
      </c>
      <c r="F358" s="68"/>
    </row>
    <row r="359" spans="1:6" x14ac:dyDescent="0.25">
      <c r="A359" s="65" t="s">
        <v>867</v>
      </c>
      <c r="B359" s="330" t="s">
        <v>868</v>
      </c>
      <c r="C359" s="63" t="s">
        <v>256</v>
      </c>
      <c r="D359" s="63" t="s">
        <v>70</v>
      </c>
      <c r="E359" s="63" t="s">
        <v>1356</v>
      </c>
      <c r="F359" s="68"/>
    </row>
    <row r="360" spans="1:6" x14ac:dyDescent="0.25">
      <c r="A360" s="65" t="s">
        <v>869</v>
      </c>
      <c r="B360" s="330" t="s">
        <v>870</v>
      </c>
      <c r="C360" s="63" t="s">
        <v>256</v>
      </c>
      <c r="D360" s="63" t="s">
        <v>70</v>
      </c>
      <c r="E360" s="63" t="s">
        <v>1356</v>
      </c>
      <c r="F360" s="68"/>
    </row>
    <row r="361" spans="1:6" x14ac:dyDescent="0.25">
      <c r="A361" s="65" t="s">
        <v>871</v>
      </c>
      <c r="B361" s="330" t="s">
        <v>872</v>
      </c>
      <c r="C361" s="63" t="s">
        <v>256</v>
      </c>
      <c r="D361" s="63" t="s">
        <v>70</v>
      </c>
      <c r="E361" s="63" t="s">
        <v>1356</v>
      </c>
      <c r="F361" s="68"/>
    </row>
    <row r="362" spans="1:6" x14ac:dyDescent="0.25">
      <c r="A362" s="65" t="s">
        <v>873</v>
      </c>
      <c r="B362" s="330" t="s">
        <v>874</v>
      </c>
      <c r="C362" s="63" t="s">
        <v>256</v>
      </c>
      <c r="D362" s="63" t="s">
        <v>70</v>
      </c>
      <c r="E362" s="63" t="s">
        <v>1356</v>
      </c>
      <c r="F362" s="68"/>
    </row>
    <row r="363" spans="1:6" x14ac:dyDescent="0.25">
      <c r="A363" s="65" t="s">
        <v>875</v>
      </c>
      <c r="B363" s="330" t="s">
        <v>876</v>
      </c>
      <c r="C363" s="63" t="s">
        <v>256</v>
      </c>
      <c r="D363" s="63" t="s">
        <v>70</v>
      </c>
      <c r="E363" s="63" t="s">
        <v>1356</v>
      </c>
      <c r="F363" s="68"/>
    </row>
    <row r="364" spans="1:6" x14ac:dyDescent="0.25">
      <c r="A364" s="65" t="s">
        <v>877</v>
      </c>
      <c r="B364" s="330" t="s">
        <v>878</v>
      </c>
      <c r="C364" s="63" t="s">
        <v>256</v>
      </c>
      <c r="D364" s="63" t="s">
        <v>70</v>
      </c>
      <c r="E364" s="63" t="s">
        <v>1356</v>
      </c>
      <c r="F364" s="68"/>
    </row>
    <row r="365" spans="1:6" x14ac:dyDescent="0.25">
      <c r="A365" s="65" t="s">
        <v>879</v>
      </c>
      <c r="B365" s="330" t="s">
        <v>880</v>
      </c>
      <c r="C365" s="63" t="s">
        <v>256</v>
      </c>
      <c r="D365" s="63" t="s">
        <v>70</v>
      </c>
      <c r="E365" s="63" t="s">
        <v>1356</v>
      </c>
      <c r="F365" s="68"/>
    </row>
    <row r="366" spans="1:6" x14ac:dyDescent="0.25">
      <c r="A366" s="65" t="s">
        <v>881</v>
      </c>
      <c r="B366" s="330" t="s">
        <v>882</v>
      </c>
      <c r="C366" s="63" t="s">
        <v>256</v>
      </c>
      <c r="D366" s="63" t="s">
        <v>70</v>
      </c>
      <c r="E366" s="63" t="s">
        <v>1356</v>
      </c>
      <c r="F366" s="68"/>
    </row>
    <row r="367" spans="1:6" x14ac:dyDescent="0.25">
      <c r="A367" s="65" t="s">
        <v>883</v>
      </c>
      <c r="B367" s="330" t="s">
        <v>884</v>
      </c>
      <c r="C367" s="63" t="s">
        <v>256</v>
      </c>
      <c r="D367" s="63" t="s">
        <v>70</v>
      </c>
      <c r="E367" s="63" t="s">
        <v>1356</v>
      </c>
      <c r="F367" s="68"/>
    </row>
    <row r="368" spans="1:6" x14ac:dyDescent="0.25">
      <c r="A368" s="65" t="s">
        <v>885</v>
      </c>
      <c r="B368" s="330" t="s">
        <v>886</v>
      </c>
      <c r="C368" s="63" t="s">
        <v>256</v>
      </c>
      <c r="D368" s="63" t="s">
        <v>70</v>
      </c>
      <c r="E368" s="63" t="s">
        <v>1356</v>
      </c>
      <c r="F368" s="68"/>
    </row>
    <row r="369" spans="1:6" x14ac:dyDescent="0.25">
      <c r="A369" s="65" t="s">
        <v>887</v>
      </c>
      <c r="B369" s="330" t="s">
        <v>888</v>
      </c>
      <c r="C369" s="63" t="s">
        <v>256</v>
      </c>
      <c r="D369" s="63" t="s">
        <v>70</v>
      </c>
      <c r="E369" s="63" t="s">
        <v>1356</v>
      </c>
      <c r="F369" s="68"/>
    </row>
    <row r="370" spans="1:6" x14ac:dyDescent="0.25">
      <c r="A370" s="65" t="s">
        <v>889</v>
      </c>
      <c r="B370" s="330" t="s">
        <v>890</v>
      </c>
      <c r="C370" s="63" t="s">
        <v>256</v>
      </c>
      <c r="D370" s="63" t="s">
        <v>70</v>
      </c>
      <c r="E370" s="63" t="s">
        <v>1356</v>
      </c>
      <c r="F370" s="68"/>
    </row>
    <row r="371" spans="1:6" x14ac:dyDescent="0.25">
      <c r="A371" s="65" t="s">
        <v>891</v>
      </c>
      <c r="B371" s="330" t="s">
        <v>892</v>
      </c>
      <c r="C371" s="63" t="s">
        <v>256</v>
      </c>
      <c r="D371" s="63" t="s">
        <v>70</v>
      </c>
      <c r="E371" s="63" t="s">
        <v>1356</v>
      </c>
      <c r="F371" s="68"/>
    </row>
    <row r="372" spans="1:6" x14ac:dyDescent="0.25">
      <c r="A372" s="65" t="s">
        <v>893</v>
      </c>
      <c r="B372" s="330" t="s">
        <v>894</v>
      </c>
      <c r="C372" s="63" t="s">
        <v>256</v>
      </c>
      <c r="D372" s="63" t="s">
        <v>70</v>
      </c>
      <c r="E372" s="63" t="s">
        <v>1356</v>
      </c>
      <c r="F372" s="68"/>
    </row>
    <row r="373" spans="1:6" x14ac:dyDescent="0.25">
      <c r="A373" s="65" t="s">
        <v>895</v>
      </c>
      <c r="B373" s="330" t="s">
        <v>896</v>
      </c>
      <c r="C373" s="63" t="s">
        <v>256</v>
      </c>
      <c r="D373" s="63" t="s">
        <v>70</v>
      </c>
      <c r="E373" s="63" t="s">
        <v>1356</v>
      </c>
      <c r="F373" s="68"/>
    </row>
    <row r="374" spans="1:6" x14ac:dyDescent="0.25">
      <c r="A374" s="65" t="s">
        <v>897</v>
      </c>
      <c r="B374" s="330" t="s">
        <v>898</v>
      </c>
      <c r="C374" s="63" t="s">
        <v>256</v>
      </c>
      <c r="D374" s="63" t="s">
        <v>70</v>
      </c>
      <c r="E374" s="63" t="s">
        <v>1356</v>
      </c>
      <c r="F374" s="68"/>
    </row>
    <row r="375" spans="1:6" x14ac:dyDescent="0.25">
      <c r="A375" s="65" t="s">
        <v>899</v>
      </c>
      <c r="B375" s="330" t="s">
        <v>900</v>
      </c>
      <c r="C375" s="63" t="s">
        <v>256</v>
      </c>
      <c r="D375" s="63" t="s">
        <v>70</v>
      </c>
      <c r="E375" s="63" t="s">
        <v>1356</v>
      </c>
      <c r="F375" s="68"/>
    </row>
    <row r="376" spans="1:6" x14ac:dyDescent="0.25">
      <c r="A376" s="65" t="s">
        <v>901</v>
      </c>
      <c r="B376" s="330" t="s">
        <v>902</v>
      </c>
      <c r="C376" s="63" t="s">
        <v>256</v>
      </c>
      <c r="D376" s="63" t="s">
        <v>70</v>
      </c>
      <c r="E376" s="63" t="s">
        <v>1356</v>
      </c>
      <c r="F376" s="68"/>
    </row>
    <row r="377" spans="1:6" x14ac:dyDescent="0.25">
      <c r="A377" s="65" t="s">
        <v>903</v>
      </c>
      <c r="B377" s="330" t="s">
        <v>904</v>
      </c>
      <c r="C377" s="63" t="s">
        <v>256</v>
      </c>
      <c r="D377" s="63" t="s">
        <v>80</v>
      </c>
      <c r="E377" s="63" t="s">
        <v>1356</v>
      </c>
      <c r="F377" s="68"/>
    </row>
    <row r="378" spans="1:6" x14ac:dyDescent="0.25">
      <c r="A378" s="65" t="s">
        <v>905</v>
      </c>
      <c r="B378" s="330" t="s">
        <v>906</v>
      </c>
      <c r="C378" s="63" t="s">
        <v>256</v>
      </c>
      <c r="D378" s="63" t="s">
        <v>70</v>
      </c>
      <c r="E378" s="63" t="s">
        <v>1356</v>
      </c>
      <c r="F378" s="68"/>
    </row>
    <row r="379" spans="1:6" x14ac:dyDescent="0.25">
      <c r="A379" s="65" t="s">
        <v>907</v>
      </c>
      <c r="B379" s="330" t="s">
        <v>908</v>
      </c>
      <c r="C379" s="63" t="s">
        <v>256</v>
      </c>
      <c r="D379" s="63" t="s">
        <v>70</v>
      </c>
      <c r="E379" s="63" t="s">
        <v>1356</v>
      </c>
      <c r="F379" s="68"/>
    </row>
    <row r="380" spans="1:6" x14ac:dyDescent="0.25">
      <c r="A380" s="65" t="s">
        <v>909</v>
      </c>
      <c r="B380" s="330" t="s">
        <v>910</v>
      </c>
      <c r="C380" s="63" t="s">
        <v>256</v>
      </c>
      <c r="D380" s="63" t="s">
        <v>70</v>
      </c>
      <c r="E380" s="63" t="s">
        <v>1356</v>
      </c>
      <c r="F380" s="68"/>
    </row>
    <row r="381" spans="1:6" x14ac:dyDescent="0.25">
      <c r="A381" s="65" t="s">
        <v>911</v>
      </c>
      <c r="B381" s="330" t="s">
        <v>912</v>
      </c>
      <c r="C381" s="63" t="s">
        <v>256</v>
      </c>
      <c r="D381" s="63" t="s">
        <v>70</v>
      </c>
      <c r="E381" s="63" t="s">
        <v>1356</v>
      </c>
      <c r="F381" s="68"/>
    </row>
    <row r="382" spans="1:6" x14ac:dyDescent="0.25">
      <c r="A382" s="65" t="s">
        <v>913</v>
      </c>
      <c r="B382" s="330" t="s">
        <v>914</v>
      </c>
      <c r="C382" s="63" t="s">
        <v>256</v>
      </c>
      <c r="D382" s="63" t="s">
        <v>70</v>
      </c>
      <c r="E382" s="63" t="s">
        <v>1356</v>
      </c>
      <c r="F382" s="68"/>
    </row>
    <row r="383" spans="1:6" x14ac:dyDescent="0.25">
      <c r="A383" s="65" t="s">
        <v>915</v>
      </c>
      <c r="B383" s="330" t="s">
        <v>916</v>
      </c>
      <c r="C383" s="63" t="s">
        <v>256</v>
      </c>
      <c r="D383" s="63" t="s">
        <v>70</v>
      </c>
      <c r="E383" s="63" t="s">
        <v>1356</v>
      </c>
      <c r="F383" s="68"/>
    </row>
    <row r="384" spans="1:6" x14ac:dyDescent="0.25">
      <c r="A384" s="65" t="s">
        <v>917</v>
      </c>
      <c r="B384" s="330" t="s">
        <v>918</v>
      </c>
      <c r="C384" s="63" t="s">
        <v>256</v>
      </c>
      <c r="D384" s="63" t="s">
        <v>70</v>
      </c>
      <c r="E384" s="63" t="s">
        <v>1356</v>
      </c>
      <c r="F384" s="68"/>
    </row>
    <row r="385" spans="1:6" x14ac:dyDescent="0.25">
      <c r="A385" s="65" t="s">
        <v>919</v>
      </c>
      <c r="B385" s="330" t="s">
        <v>920</v>
      </c>
      <c r="C385" s="63" t="s">
        <v>256</v>
      </c>
      <c r="D385" s="63" t="s">
        <v>70</v>
      </c>
      <c r="E385" s="63" t="s">
        <v>1356</v>
      </c>
      <c r="F385" s="68"/>
    </row>
    <row r="386" spans="1:6" x14ac:dyDescent="0.25">
      <c r="A386" s="65" t="s">
        <v>921</v>
      </c>
      <c r="B386" s="330" t="s">
        <v>922</v>
      </c>
      <c r="C386" s="63" t="s">
        <v>256</v>
      </c>
      <c r="D386" s="63" t="s">
        <v>70</v>
      </c>
      <c r="E386" s="63" t="s">
        <v>1356</v>
      </c>
      <c r="F386" s="68"/>
    </row>
    <row r="387" spans="1:6" x14ac:dyDescent="0.25">
      <c r="A387" s="65" t="s">
        <v>923</v>
      </c>
      <c r="B387" s="330" t="s">
        <v>924</v>
      </c>
      <c r="C387" s="63" t="s">
        <v>256</v>
      </c>
      <c r="D387" s="63" t="s">
        <v>70</v>
      </c>
      <c r="E387" s="63" t="s">
        <v>1356</v>
      </c>
      <c r="F387" s="68"/>
    </row>
    <row r="388" spans="1:6" x14ac:dyDescent="0.25">
      <c r="A388" s="65" t="s">
        <v>925</v>
      </c>
      <c r="B388" s="330" t="s">
        <v>926</v>
      </c>
      <c r="C388" s="63" t="s">
        <v>256</v>
      </c>
      <c r="D388" s="63" t="s">
        <v>70</v>
      </c>
      <c r="E388" s="63" t="s">
        <v>1356</v>
      </c>
      <c r="F388" s="68"/>
    </row>
    <row r="389" spans="1:6" x14ac:dyDescent="0.25">
      <c r="A389" s="65" t="s">
        <v>927</v>
      </c>
      <c r="B389" s="330" t="s">
        <v>928</v>
      </c>
      <c r="C389" s="63" t="s">
        <v>256</v>
      </c>
      <c r="D389" s="63" t="s">
        <v>70</v>
      </c>
      <c r="E389" s="63" t="s">
        <v>1356</v>
      </c>
      <c r="F389" s="68"/>
    </row>
    <row r="390" spans="1:6" x14ac:dyDescent="0.25">
      <c r="A390" s="65" t="s">
        <v>929</v>
      </c>
      <c r="B390" s="330" t="s">
        <v>930</v>
      </c>
      <c r="C390" s="63" t="s">
        <v>256</v>
      </c>
      <c r="D390" s="63" t="s">
        <v>70</v>
      </c>
      <c r="E390" s="63" t="s">
        <v>1356</v>
      </c>
      <c r="F390" s="68"/>
    </row>
    <row r="391" spans="1:6" x14ac:dyDescent="0.25">
      <c r="A391" s="65" t="s">
        <v>931</v>
      </c>
      <c r="B391" s="330" t="s">
        <v>932</v>
      </c>
      <c r="C391" s="63" t="s">
        <v>256</v>
      </c>
      <c r="D391" s="63" t="s">
        <v>70</v>
      </c>
      <c r="E391" s="63" t="s">
        <v>1356</v>
      </c>
      <c r="F391" s="68"/>
    </row>
    <row r="392" spans="1:6" x14ac:dyDescent="0.25">
      <c r="A392" s="65" t="s">
        <v>933</v>
      </c>
      <c r="B392" s="330" t="s">
        <v>934</v>
      </c>
      <c r="C392" s="63" t="s">
        <v>256</v>
      </c>
      <c r="D392" s="63" t="s">
        <v>70</v>
      </c>
      <c r="E392" s="63" t="s">
        <v>1356</v>
      </c>
      <c r="F392" s="68"/>
    </row>
    <row r="393" spans="1:6" x14ac:dyDescent="0.25">
      <c r="A393" s="65" t="s">
        <v>935</v>
      </c>
      <c r="B393" s="330" t="s">
        <v>936</v>
      </c>
      <c r="C393" s="63" t="s">
        <v>256</v>
      </c>
      <c r="D393" s="63" t="s">
        <v>70</v>
      </c>
      <c r="E393" s="63" t="s">
        <v>1356</v>
      </c>
      <c r="F393" s="68"/>
    </row>
    <row r="394" spans="1:6" x14ac:dyDescent="0.25">
      <c r="A394" s="65" t="s">
        <v>937</v>
      </c>
      <c r="B394" s="330" t="s">
        <v>938</v>
      </c>
      <c r="C394" s="63" t="s">
        <v>256</v>
      </c>
      <c r="D394" s="63" t="s">
        <v>70</v>
      </c>
      <c r="E394" s="63" t="s">
        <v>1356</v>
      </c>
      <c r="F394" s="68"/>
    </row>
    <row r="395" spans="1:6" x14ac:dyDescent="0.25">
      <c r="A395" s="65" t="s">
        <v>939</v>
      </c>
      <c r="B395" s="330" t="s">
        <v>940</v>
      </c>
      <c r="C395" s="63" t="s">
        <v>256</v>
      </c>
      <c r="D395" s="63" t="s">
        <v>70</v>
      </c>
      <c r="E395" s="63" t="s">
        <v>1356</v>
      </c>
      <c r="F395" s="68"/>
    </row>
    <row r="396" spans="1:6" x14ac:dyDescent="0.25">
      <c r="A396" s="65" t="s">
        <v>941</v>
      </c>
      <c r="B396" s="330" t="s">
        <v>942</v>
      </c>
      <c r="C396" s="63" t="s">
        <v>256</v>
      </c>
      <c r="D396" s="63" t="s">
        <v>70</v>
      </c>
      <c r="E396" s="63" t="s">
        <v>1356</v>
      </c>
      <c r="F396" s="68"/>
    </row>
    <row r="397" spans="1:6" x14ac:dyDescent="0.25">
      <c r="A397" s="65" t="s">
        <v>943</v>
      </c>
      <c r="B397" s="330" t="s">
        <v>944</v>
      </c>
      <c r="C397" s="63" t="s">
        <v>256</v>
      </c>
      <c r="D397" s="63" t="s">
        <v>70</v>
      </c>
      <c r="E397" s="63" t="s">
        <v>1356</v>
      </c>
      <c r="F397" s="68"/>
    </row>
    <row r="398" spans="1:6" x14ac:dyDescent="0.25">
      <c r="A398" s="65" t="s">
        <v>945</v>
      </c>
      <c r="B398" s="330" t="s">
        <v>946</v>
      </c>
      <c r="C398" s="63" t="s">
        <v>256</v>
      </c>
      <c r="D398" s="63" t="s">
        <v>70</v>
      </c>
      <c r="E398" s="63" t="s">
        <v>1356</v>
      </c>
      <c r="F398" s="68"/>
    </row>
    <row r="399" spans="1:6" x14ac:dyDescent="0.25">
      <c r="A399" s="65" t="s">
        <v>947</v>
      </c>
      <c r="B399" s="330" t="s">
        <v>948</v>
      </c>
      <c r="C399" s="63" t="s">
        <v>256</v>
      </c>
      <c r="D399" s="63" t="s">
        <v>70</v>
      </c>
      <c r="E399" s="63" t="s">
        <v>1356</v>
      </c>
      <c r="F399" s="68"/>
    </row>
    <row r="400" spans="1:6" x14ac:dyDescent="0.25">
      <c r="A400" s="65" t="s">
        <v>949</v>
      </c>
      <c r="B400" s="330" t="s">
        <v>950</v>
      </c>
      <c r="C400" s="63" t="s">
        <v>256</v>
      </c>
      <c r="D400" s="63" t="s">
        <v>70</v>
      </c>
      <c r="E400" s="63" t="s">
        <v>1356</v>
      </c>
      <c r="F400" s="68"/>
    </row>
    <row r="401" spans="1:6" x14ac:dyDescent="0.25">
      <c r="A401" s="65" t="s">
        <v>951</v>
      </c>
      <c r="B401" s="330" t="s">
        <v>952</v>
      </c>
      <c r="C401" s="63" t="s">
        <v>256</v>
      </c>
      <c r="D401" s="63" t="s">
        <v>70</v>
      </c>
      <c r="E401" s="63" t="s">
        <v>1356</v>
      </c>
      <c r="F401" s="68"/>
    </row>
    <row r="402" spans="1:6" x14ac:dyDescent="0.25">
      <c r="A402" s="65" t="s">
        <v>953</v>
      </c>
      <c r="B402" s="330" t="s">
        <v>954</v>
      </c>
      <c r="C402" s="63" t="s">
        <v>256</v>
      </c>
      <c r="D402" s="63" t="s">
        <v>70</v>
      </c>
      <c r="E402" s="63" t="s">
        <v>1356</v>
      </c>
      <c r="F402" s="68"/>
    </row>
    <row r="403" spans="1:6" x14ac:dyDescent="0.25">
      <c r="A403" s="65" t="s">
        <v>955</v>
      </c>
      <c r="B403" s="330" t="s">
        <v>956</v>
      </c>
      <c r="C403" s="63" t="s">
        <v>256</v>
      </c>
      <c r="D403" s="63" t="s">
        <v>70</v>
      </c>
      <c r="E403" s="63" t="s">
        <v>1356</v>
      </c>
      <c r="F403" s="68"/>
    </row>
    <row r="404" spans="1:6" x14ac:dyDescent="0.25">
      <c r="A404" s="65" t="s">
        <v>957</v>
      </c>
      <c r="B404" s="330" t="s">
        <v>958</v>
      </c>
      <c r="C404" s="63" t="s">
        <v>256</v>
      </c>
      <c r="D404" s="63" t="s">
        <v>70</v>
      </c>
      <c r="E404" s="63" t="s">
        <v>1356</v>
      </c>
      <c r="F404" s="68"/>
    </row>
    <row r="405" spans="1:6" x14ac:dyDescent="0.25">
      <c r="A405" s="65" t="s">
        <v>959</v>
      </c>
      <c r="B405" s="330" t="s">
        <v>960</v>
      </c>
      <c r="C405" s="63" t="s">
        <v>256</v>
      </c>
      <c r="D405" s="63" t="s">
        <v>70</v>
      </c>
      <c r="E405" s="63" t="s">
        <v>1356</v>
      </c>
      <c r="F405" s="68"/>
    </row>
    <row r="406" spans="1:6" x14ac:dyDescent="0.25">
      <c r="A406" s="65" t="s">
        <v>961</v>
      </c>
      <c r="B406" s="330" t="s">
        <v>962</v>
      </c>
      <c r="C406" s="63" t="s">
        <v>256</v>
      </c>
      <c r="D406" s="63" t="s">
        <v>70</v>
      </c>
      <c r="E406" s="63" t="s">
        <v>1356</v>
      </c>
      <c r="F406" s="68"/>
    </row>
    <row r="407" spans="1:6" x14ac:dyDescent="0.25">
      <c r="A407" s="65" t="s">
        <v>963</v>
      </c>
      <c r="B407" s="330" t="s">
        <v>964</v>
      </c>
      <c r="C407" s="63" t="s">
        <v>256</v>
      </c>
      <c r="D407" s="63" t="s">
        <v>235</v>
      </c>
      <c r="E407" s="63" t="s">
        <v>1356</v>
      </c>
      <c r="F407" s="68"/>
    </row>
    <row r="408" spans="1:6" x14ac:dyDescent="0.25">
      <c r="A408" s="65" t="s">
        <v>965</v>
      </c>
      <c r="B408" s="330" t="s">
        <v>966</v>
      </c>
      <c r="C408" s="63" t="s">
        <v>256</v>
      </c>
      <c r="D408" s="63" t="s">
        <v>235</v>
      </c>
      <c r="E408" s="63" t="s">
        <v>1356</v>
      </c>
      <c r="F408" s="68"/>
    </row>
    <row r="409" spans="1:6" x14ac:dyDescent="0.25">
      <c r="A409" s="65" t="s">
        <v>967</v>
      </c>
      <c r="B409" s="330" t="s">
        <v>968</v>
      </c>
      <c r="C409" s="63" t="s">
        <v>256</v>
      </c>
      <c r="D409" s="63" t="s">
        <v>70</v>
      </c>
      <c r="E409" s="63" t="s">
        <v>1356</v>
      </c>
      <c r="F409" s="68"/>
    </row>
    <row r="410" spans="1:6" x14ac:dyDescent="0.25">
      <c r="A410" s="65" t="s">
        <v>969</v>
      </c>
      <c r="B410" s="330" t="s">
        <v>970</v>
      </c>
      <c r="C410" s="63" t="s">
        <v>256</v>
      </c>
      <c r="D410" s="63" t="s">
        <v>70</v>
      </c>
      <c r="E410" s="63" t="s">
        <v>1356</v>
      </c>
      <c r="F410" s="68"/>
    </row>
    <row r="411" spans="1:6" x14ac:dyDescent="0.25">
      <c r="A411" s="65" t="s">
        <v>971</v>
      </c>
      <c r="B411" s="330" t="s">
        <v>972</v>
      </c>
      <c r="C411" s="63" t="s">
        <v>256</v>
      </c>
      <c r="D411" s="63" t="s">
        <v>68</v>
      </c>
      <c r="E411" s="63" t="s">
        <v>1356</v>
      </c>
      <c r="F411" s="68"/>
    </row>
    <row r="412" spans="1:6" x14ac:dyDescent="0.25">
      <c r="A412" s="65" t="s">
        <v>973</v>
      </c>
      <c r="B412" s="330" t="s">
        <v>974</v>
      </c>
      <c r="C412" s="63" t="s">
        <v>256</v>
      </c>
      <c r="D412" s="63" t="s">
        <v>70</v>
      </c>
      <c r="E412" s="63" t="s">
        <v>1356</v>
      </c>
      <c r="F412" s="68"/>
    </row>
    <row r="413" spans="1:6" x14ac:dyDescent="0.25">
      <c r="A413" s="65" t="s">
        <v>975</v>
      </c>
      <c r="B413" s="330" t="s">
        <v>976</v>
      </c>
      <c r="C413" s="63" t="s">
        <v>256</v>
      </c>
      <c r="D413" s="63" t="s">
        <v>70</v>
      </c>
      <c r="E413" s="63" t="s">
        <v>1356</v>
      </c>
      <c r="F413" s="68"/>
    </row>
    <row r="414" spans="1:6" x14ac:dyDescent="0.25">
      <c r="A414" s="65" t="s">
        <v>977</v>
      </c>
      <c r="B414" s="330" t="s">
        <v>978</v>
      </c>
      <c r="C414" s="63" t="s">
        <v>256</v>
      </c>
      <c r="D414" s="63" t="s">
        <v>68</v>
      </c>
      <c r="E414" s="63" t="s">
        <v>1356</v>
      </c>
      <c r="F414" s="68"/>
    </row>
    <row r="415" spans="1:6" x14ac:dyDescent="0.25">
      <c r="A415" s="65" t="s">
        <v>979</v>
      </c>
      <c r="B415" s="330" t="s">
        <v>980</v>
      </c>
      <c r="C415" s="63" t="s">
        <v>256</v>
      </c>
      <c r="D415" s="63" t="s">
        <v>70</v>
      </c>
      <c r="E415" s="63" t="s">
        <v>1356</v>
      </c>
      <c r="F415" s="68"/>
    </row>
    <row r="416" spans="1:6" x14ac:dyDescent="0.25">
      <c r="A416" s="65" t="s">
        <v>981</v>
      </c>
      <c r="B416" s="330" t="s">
        <v>982</v>
      </c>
      <c r="C416" s="63" t="s">
        <v>256</v>
      </c>
      <c r="D416" s="63" t="s">
        <v>184</v>
      </c>
      <c r="E416" s="63" t="s">
        <v>1489</v>
      </c>
      <c r="F416" s="68"/>
    </row>
    <row r="417" spans="1:6" x14ac:dyDescent="0.25">
      <c r="A417" s="65" t="s">
        <v>983</v>
      </c>
      <c r="B417" s="330" t="s">
        <v>984</v>
      </c>
      <c r="C417" s="63" t="s">
        <v>256</v>
      </c>
      <c r="D417" s="63" t="s">
        <v>70</v>
      </c>
      <c r="E417" s="63" t="s">
        <v>1356</v>
      </c>
      <c r="F417" s="68"/>
    </row>
    <row r="418" spans="1:6" x14ac:dyDescent="0.25">
      <c r="A418" s="65" t="s">
        <v>985</v>
      </c>
      <c r="B418" s="330" t="s">
        <v>986</v>
      </c>
      <c r="C418" s="63" t="s">
        <v>256</v>
      </c>
      <c r="D418" s="63" t="s">
        <v>70</v>
      </c>
      <c r="E418" s="63" t="s">
        <v>1356</v>
      </c>
      <c r="F418" s="68"/>
    </row>
    <row r="419" spans="1:6" x14ac:dyDescent="0.25">
      <c r="A419" s="65" t="s">
        <v>987</v>
      </c>
      <c r="B419" s="330" t="s">
        <v>988</v>
      </c>
      <c r="C419" s="63" t="s">
        <v>256</v>
      </c>
      <c r="D419" s="63" t="s">
        <v>70</v>
      </c>
      <c r="E419" s="63" t="s">
        <v>1356</v>
      </c>
      <c r="F419" s="68"/>
    </row>
    <row r="420" spans="1:6" x14ac:dyDescent="0.25">
      <c r="A420" s="65" t="s">
        <v>989</v>
      </c>
      <c r="B420" s="330" t="s">
        <v>990</v>
      </c>
      <c r="C420" s="63" t="s">
        <v>256</v>
      </c>
      <c r="D420" s="63" t="s">
        <v>70</v>
      </c>
      <c r="E420" s="63" t="s">
        <v>1356</v>
      </c>
      <c r="F420" s="68"/>
    </row>
    <row r="421" spans="1:6" x14ac:dyDescent="0.25">
      <c r="A421" s="65" t="s">
        <v>991</v>
      </c>
      <c r="B421" s="330" t="s">
        <v>992</v>
      </c>
      <c r="C421" s="63" t="s">
        <v>256</v>
      </c>
      <c r="D421" s="63" t="s">
        <v>70</v>
      </c>
      <c r="E421" s="63" t="s">
        <v>1356</v>
      </c>
      <c r="F421" s="68"/>
    </row>
    <row r="422" spans="1:6" ht="33.75" x14ac:dyDescent="0.25">
      <c r="A422" s="65" t="s">
        <v>993</v>
      </c>
      <c r="B422" s="330" t="s">
        <v>994</v>
      </c>
      <c r="C422" s="63" t="s">
        <v>256</v>
      </c>
      <c r="D422" s="63" t="s">
        <v>184</v>
      </c>
      <c r="E422" s="63" t="s">
        <v>1357</v>
      </c>
      <c r="F422" s="333" t="s">
        <v>1514</v>
      </c>
    </row>
    <row r="423" spans="1:6" x14ac:dyDescent="0.25">
      <c r="A423" s="65" t="s">
        <v>995</v>
      </c>
      <c r="B423" s="330" t="s">
        <v>996</v>
      </c>
      <c r="C423" s="63" t="s">
        <v>256</v>
      </c>
      <c r="D423" s="63" t="s">
        <v>70</v>
      </c>
      <c r="E423" s="63" t="s">
        <v>1356</v>
      </c>
      <c r="F423" s="68"/>
    </row>
    <row r="424" spans="1:6" x14ac:dyDescent="0.25">
      <c r="A424" s="65" t="s">
        <v>997</v>
      </c>
      <c r="B424" s="330" t="s">
        <v>998</v>
      </c>
      <c r="C424" s="63" t="s">
        <v>256</v>
      </c>
      <c r="D424" s="63" t="s">
        <v>70</v>
      </c>
      <c r="E424" s="63" t="s">
        <v>1356</v>
      </c>
      <c r="F424" s="68"/>
    </row>
    <row r="425" spans="1:6" x14ac:dyDescent="0.25">
      <c r="A425" s="65" t="s">
        <v>999</v>
      </c>
      <c r="B425" s="330" t="s">
        <v>1000</v>
      </c>
      <c r="C425" s="63" t="s">
        <v>256</v>
      </c>
      <c r="D425" s="63" t="s">
        <v>70</v>
      </c>
      <c r="E425" s="63" t="s">
        <v>1356</v>
      </c>
      <c r="F425" s="68"/>
    </row>
    <row r="426" spans="1:6" x14ac:dyDescent="0.25">
      <c r="A426" s="65" t="s">
        <v>1001</v>
      </c>
      <c r="B426" s="330" t="s">
        <v>1002</v>
      </c>
      <c r="C426" s="63" t="s">
        <v>256</v>
      </c>
      <c r="D426" s="63" t="s">
        <v>70</v>
      </c>
      <c r="E426" s="63" t="s">
        <v>1356</v>
      </c>
      <c r="F426" s="68"/>
    </row>
    <row r="427" spans="1:6" x14ac:dyDescent="0.25">
      <c r="A427" s="65" t="s">
        <v>1003</v>
      </c>
      <c r="B427" s="330" t="s">
        <v>1004</v>
      </c>
      <c r="C427" s="63" t="s">
        <v>256</v>
      </c>
      <c r="D427" s="63" t="s">
        <v>70</v>
      </c>
      <c r="E427" s="63" t="s">
        <v>1356</v>
      </c>
      <c r="F427" s="68"/>
    </row>
    <row r="428" spans="1:6" x14ac:dyDescent="0.25">
      <c r="A428" s="65" t="s">
        <v>1005</v>
      </c>
      <c r="B428" s="330" t="s">
        <v>1006</v>
      </c>
      <c r="C428" s="63" t="s">
        <v>256</v>
      </c>
      <c r="D428" s="63" t="s">
        <v>70</v>
      </c>
      <c r="E428" s="63" t="s">
        <v>1356</v>
      </c>
      <c r="F428" s="68"/>
    </row>
    <row r="429" spans="1:6" x14ac:dyDescent="0.25">
      <c r="A429" s="65" t="s">
        <v>1007</v>
      </c>
      <c r="B429" s="330" t="s">
        <v>1008</v>
      </c>
      <c r="C429" s="63" t="s">
        <v>256</v>
      </c>
      <c r="D429" s="63" t="s">
        <v>70</v>
      </c>
      <c r="E429" s="63" t="s">
        <v>1356</v>
      </c>
      <c r="F429" s="68"/>
    </row>
    <row r="430" spans="1:6" x14ac:dyDescent="0.25">
      <c r="A430" s="65" t="s">
        <v>1009</v>
      </c>
      <c r="B430" s="330" t="s">
        <v>1010</v>
      </c>
      <c r="C430" s="63" t="s">
        <v>256</v>
      </c>
      <c r="D430" s="63" t="s">
        <v>70</v>
      </c>
      <c r="E430" s="63" t="s">
        <v>1356</v>
      </c>
      <c r="F430" s="68"/>
    </row>
    <row r="431" spans="1:6" x14ac:dyDescent="0.25">
      <c r="A431" s="65" t="s">
        <v>1011</v>
      </c>
      <c r="B431" s="330" t="s">
        <v>1012</v>
      </c>
      <c r="C431" s="63" t="s">
        <v>256</v>
      </c>
      <c r="D431" s="63" t="s">
        <v>70</v>
      </c>
      <c r="E431" s="63" t="s">
        <v>1356</v>
      </c>
      <c r="F431" s="68"/>
    </row>
    <row r="432" spans="1:6" x14ac:dyDescent="0.25">
      <c r="A432" s="65" t="s">
        <v>1013</v>
      </c>
      <c r="B432" s="330" t="s">
        <v>1014</v>
      </c>
      <c r="C432" s="63" t="s">
        <v>256</v>
      </c>
      <c r="D432" s="63" t="s">
        <v>70</v>
      </c>
      <c r="E432" s="63" t="s">
        <v>1356</v>
      </c>
      <c r="F432" s="68"/>
    </row>
    <row r="433" spans="1:6" x14ac:dyDescent="0.25">
      <c r="A433" s="65" t="s">
        <v>1015</v>
      </c>
      <c r="B433" s="330" t="s">
        <v>1016</v>
      </c>
      <c r="C433" s="63" t="s">
        <v>256</v>
      </c>
      <c r="D433" s="63" t="s">
        <v>70</v>
      </c>
      <c r="E433" s="63" t="s">
        <v>1356</v>
      </c>
      <c r="F433" s="68"/>
    </row>
    <row r="434" spans="1:6" x14ac:dyDescent="0.25">
      <c r="A434" s="65" t="s">
        <v>1017</v>
      </c>
      <c r="B434" s="330" t="s">
        <v>1018</v>
      </c>
      <c r="C434" s="63" t="s">
        <v>256</v>
      </c>
      <c r="D434" s="63" t="s">
        <v>70</v>
      </c>
      <c r="E434" s="63" t="s">
        <v>1356</v>
      </c>
      <c r="F434" s="68"/>
    </row>
    <row r="435" spans="1:6" x14ac:dyDescent="0.25">
      <c r="A435" s="65" t="s">
        <v>1019</v>
      </c>
      <c r="B435" s="330" t="s">
        <v>1020</v>
      </c>
      <c r="C435" s="63" t="s">
        <v>256</v>
      </c>
      <c r="D435" s="63" t="s">
        <v>70</v>
      </c>
      <c r="E435" s="63" t="s">
        <v>1356</v>
      </c>
      <c r="F435" s="68"/>
    </row>
    <row r="436" spans="1:6" x14ac:dyDescent="0.25">
      <c r="A436" s="65" t="s">
        <v>1021</v>
      </c>
      <c r="B436" s="330" t="s">
        <v>1022</v>
      </c>
      <c r="C436" s="63" t="s">
        <v>256</v>
      </c>
      <c r="D436" s="63" t="s">
        <v>70</v>
      </c>
      <c r="E436" s="63" t="s">
        <v>1356</v>
      </c>
      <c r="F436" s="68"/>
    </row>
    <row r="437" spans="1:6" x14ac:dyDescent="0.25">
      <c r="A437" s="65" t="s">
        <v>1023</v>
      </c>
      <c r="B437" s="330" t="s">
        <v>1024</v>
      </c>
      <c r="C437" s="63" t="s">
        <v>256</v>
      </c>
      <c r="D437" s="63" t="s">
        <v>70</v>
      </c>
      <c r="E437" s="63" t="s">
        <v>1356</v>
      </c>
      <c r="F437" s="68"/>
    </row>
    <row r="438" spans="1:6" x14ac:dyDescent="0.25">
      <c r="A438" s="65" t="s">
        <v>1025</v>
      </c>
      <c r="B438" s="330" t="s">
        <v>1026</v>
      </c>
      <c r="C438" s="63" t="s">
        <v>256</v>
      </c>
      <c r="D438" s="63" t="s">
        <v>70</v>
      </c>
      <c r="E438" s="63" t="s">
        <v>1356</v>
      </c>
      <c r="F438" s="68"/>
    </row>
    <row r="439" spans="1:6" x14ac:dyDescent="0.25">
      <c r="A439" s="65" t="s">
        <v>1027</v>
      </c>
      <c r="B439" s="330" t="s">
        <v>1028</v>
      </c>
      <c r="C439" s="63" t="s">
        <v>256</v>
      </c>
      <c r="D439" s="63" t="s">
        <v>70</v>
      </c>
      <c r="E439" s="63" t="s">
        <v>1356</v>
      </c>
      <c r="F439" s="68"/>
    </row>
    <row r="440" spans="1:6" x14ac:dyDescent="0.25">
      <c r="A440" s="65" t="s">
        <v>1029</v>
      </c>
      <c r="B440" s="330" t="s">
        <v>1030</v>
      </c>
      <c r="C440" s="63" t="s">
        <v>256</v>
      </c>
      <c r="D440" s="63" t="s">
        <v>70</v>
      </c>
      <c r="E440" s="63" t="s">
        <v>1356</v>
      </c>
      <c r="F440" s="68"/>
    </row>
    <row r="441" spans="1:6" x14ac:dyDescent="0.25">
      <c r="A441" s="65" t="s">
        <v>1031</v>
      </c>
      <c r="B441" s="330" t="s">
        <v>1032</v>
      </c>
      <c r="C441" s="63" t="s">
        <v>256</v>
      </c>
      <c r="D441" s="63" t="s">
        <v>70</v>
      </c>
      <c r="E441" s="63" t="s">
        <v>1356</v>
      </c>
      <c r="F441" s="68"/>
    </row>
    <row r="442" spans="1:6" x14ac:dyDescent="0.25">
      <c r="A442" s="65" t="s">
        <v>1033</v>
      </c>
      <c r="B442" s="330" t="s">
        <v>1034</v>
      </c>
      <c r="C442" s="63" t="s">
        <v>256</v>
      </c>
      <c r="D442" s="63" t="s">
        <v>70</v>
      </c>
      <c r="E442" s="63" t="s">
        <v>1356</v>
      </c>
      <c r="F442" s="68"/>
    </row>
    <row r="443" spans="1:6" x14ac:dyDescent="0.25">
      <c r="A443" s="65" t="s">
        <v>1035</v>
      </c>
      <c r="B443" s="330" t="s">
        <v>1036</v>
      </c>
      <c r="C443" s="63" t="s">
        <v>256</v>
      </c>
      <c r="D443" s="63" t="s">
        <v>70</v>
      </c>
      <c r="E443" s="63" t="s">
        <v>1356</v>
      </c>
      <c r="F443" s="68"/>
    </row>
    <row r="444" spans="1:6" x14ac:dyDescent="0.25">
      <c r="A444" s="65" t="s">
        <v>1037</v>
      </c>
      <c r="B444" s="330" t="s">
        <v>1038</v>
      </c>
      <c r="C444" s="63" t="s">
        <v>256</v>
      </c>
      <c r="D444" s="63" t="s">
        <v>70</v>
      </c>
      <c r="E444" s="63" t="s">
        <v>1356</v>
      </c>
      <c r="F444" s="68"/>
    </row>
    <row r="445" spans="1:6" x14ac:dyDescent="0.25">
      <c r="A445" s="65" t="s">
        <v>1039</v>
      </c>
      <c r="B445" s="330" t="s">
        <v>1040</v>
      </c>
      <c r="C445" s="63" t="s">
        <v>256</v>
      </c>
      <c r="D445" s="63" t="s">
        <v>70</v>
      </c>
      <c r="E445" s="63" t="s">
        <v>1356</v>
      </c>
      <c r="F445" s="68"/>
    </row>
    <row r="446" spans="1:6" x14ac:dyDescent="0.25">
      <c r="A446" s="65" t="s">
        <v>1041</v>
      </c>
      <c r="B446" s="330" t="s">
        <v>1042</v>
      </c>
      <c r="C446" s="63" t="s">
        <v>256</v>
      </c>
      <c r="D446" s="63" t="s">
        <v>70</v>
      </c>
      <c r="E446" s="63" t="s">
        <v>1356</v>
      </c>
      <c r="F446" s="68"/>
    </row>
    <row r="447" spans="1:6" x14ac:dyDescent="0.25">
      <c r="A447" s="65" t="s">
        <v>1043</v>
      </c>
      <c r="B447" s="330" t="s">
        <v>1044</v>
      </c>
      <c r="C447" s="63" t="s">
        <v>256</v>
      </c>
      <c r="D447" s="63" t="s">
        <v>70</v>
      </c>
      <c r="E447" s="63" t="s">
        <v>1356</v>
      </c>
      <c r="F447" s="68"/>
    </row>
    <row r="448" spans="1:6" x14ac:dyDescent="0.25">
      <c r="A448" s="65" t="s">
        <v>1045</v>
      </c>
      <c r="B448" s="330" t="s">
        <v>1046</v>
      </c>
      <c r="C448" s="63" t="s">
        <v>256</v>
      </c>
      <c r="D448" s="63" t="s">
        <v>70</v>
      </c>
      <c r="E448" s="63" t="s">
        <v>1356</v>
      </c>
      <c r="F448" s="68"/>
    </row>
    <row r="449" spans="1:6" x14ac:dyDescent="0.25">
      <c r="A449" s="65" t="s">
        <v>1047</v>
      </c>
      <c r="B449" s="330" t="s">
        <v>1048</v>
      </c>
      <c r="C449" s="63" t="s">
        <v>256</v>
      </c>
      <c r="D449" s="63" t="s">
        <v>70</v>
      </c>
      <c r="E449" s="63" t="s">
        <v>1356</v>
      </c>
      <c r="F449" s="68"/>
    </row>
    <row r="450" spans="1:6" x14ac:dyDescent="0.25">
      <c r="A450" s="65" t="s">
        <v>1049</v>
      </c>
      <c r="B450" s="330" t="s">
        <v>1050</v>
      </c>
      <c r="C450" s="63" t="s">
        <v>256</v>
      </c>
      <c r="D450" s="63" t="s">
        <v>70</v>
      </c>
      <c r="E450" s="63" t="s">
        <v>1356</v>
      </c>
      <c r="F450" s="68"/>
    </row>
    <row r="451" spans="1:6" x14ac:dyDescent="0.25">
      <c r="A451" s="65" t="s">
        <v>1051</v>
      </c>
      <c r="B451" s="330" t="s">
        <v>1052</v>
      </c>
      <c r="C451" s="63" t="s">
        <v>256</v>
      </c>
      <c r="D451" s="63" t="s">
        <v>70</v>
      </c>
      <c r="E451" s="63" t="s">
        <v>1356</v>
      </c>
      <c r="F451" s="68"/>
    </row>
    <row r="452" spans="1:6" x14ac:dyDescent="0.25">
      <c r="A452" s="65" t="s">
        <v>1053</v>
      </c>
      <c r="B452" s="330" t="s">
        <v>1054</v>
      </c>
      <c r="C452" s="63" t="s">
        <v>256</v>
      </c>
      <c r="D452" s="63" t="s">
        <v>70</v>
      </c>
      <c r="E452" s="63" t="s">
        <v>1356</v>
      </c>
      <c r="F452" s="68"/>
    </row>
    <row r="453" spans="1:6" x14ac:dyDescent="0.25">
      <c r="A453" s="65" t="s">
        <v>1055</v>
      </c>
      <c r="B453" s="330" t="s">
        <v>1056</v>
      </c>
      <c r="C453" s="63" t="s">
        <v>256</v>
      </c>
      <c r="D453" s="63" t="s">
        <v>70</v>
      </c>
      <c r="E453" s="63" t="s">
        <v>1356</v>
      </c>
      <c r="F453" s="68"/>
    </row>
    <row r="454" spans="1:6" x14ac:dyDescent="0.25">
      <c r="A454" s="65" t="s">
        <v>1057</v>
      </c>
      <c r="B454" s="330" t="s">
        <v>1058</v>
      </c>
      <c r="C454" s="63" t="s">
        <v>256</v>
      </c>
      <c r="D454" s="63" t="s">
        <v>70</v>
      </c>
      <c r="E454" s="63" t="s">
        <v>1356</v>
      </c>
      <c r="F454" s="68"/>
    </row>
    <row r="455" spans="1:6" x14ac:dyDescent="0.25">
      <c r="A455" s="65" t="s">
        <v>1059</v>
      </c>
      <c r="B455" s="330" t="s">
        <v>1060</v>
      </c>
      <c r="C455" s="63" t="s">
        <v>256</v>
      </c>
      <c r="D455" s="63" t="s">
        <v>70</v>
      </c>
      <c r="E455" s="63" t="s">
        <v>1356</v>
      </c>
      <c r="F455" s="68"/>
    </row>
    <row r="456" spans="1:6" x14ac:dyDescent="0.25">
      <c r="A456" s="65" t="s">
        <v>1061</v>
      </c>
      <c r="B456" s="330" t="s">
        <v>1062</v>
      </c>
      <c r="C456" s="63" t="s">
        <v>256</v>
      </c>
      <c r="D456" s="63" t="s">
        <v>70</v>
      </c>
      <c r="E456" s="63" t="s">
        <v>1356</v>
      </c>
      <c r="F456" s="68"/>
    </row>
    <row r="457" spans="1:6" x14ac:dyDescent="0.25">
      <c r="A457" s="65" t="s">
        <v>1063</v>
      </c>
      <c r="B457" s="330" t="s">
        <v>1064</v>
      </c>
      <c r="C457" s="63" t="s">
        <v>256</v>
      </c>
      <c r="D457" s="63" t="s">
        <v>70</v>
      </c>
      <c r="E457" s="31" t="s">
        <v>1489</v>
      </c>
      <c r="F457" s="68"/>
    </row>
    <row r="458" spans="1:6" x14ac:dyDescent="0.25">
      <c r="A458" s="65" t="s">
        <v>1065</v>
      </c>
      <c r="B458" s="330" t="s">
        <v>1066</v>
      </c>
      <c r="C458" s="63" t="s">
        <v>256</v>
      </c>
      <c r="D458" s="63" t="s">
        <v>70</v>
      </c>
      <c r="E458" s="31" t="s">
        <v>1489</v>
      </c>
      <c r="F458" s="68"/>
    </row>
    <row r="459" spans="1:6" x14ac:dyDescent="0.25">
      <c r="A459" s="65" t="s">
        <v>1067</v>
      </c>
      <c r="B459" s="330" t="s">
        <v>1068</v>
      </c>
      <c r="C459" s="63" t="s">
        <v>256</v>
      </c>
      <c r="D459" s="63" t="s">
        <v>78</v>
      </c>
      <c r="E459" s="63" t="s">
        <v>1489</v>
      </c>
      <c r="F459" s="68"/>
    </row>
    <row r="460" spans="1:6" x14ac:dyDescent="0.25">
      <c r="A460" s="65" t="s">
        <v>1069</v>
      </c>
      <c r="B460" s="330" t="s">
        <v>1070</v>
      </c>
      <c r="C460" s="63" t="s">
        <v>256</v>
      </c>
      <c r="D460" s="63" t="s">
        <v>70</v>
      </c>
      <c r="E460" s="31" t="s">
        <v>1489</v>
      </c>
      <c r="F460" s="68"/>
    </row>
    <row r="461" spans="1:6" x14ac:dyDescent="0.25">
      <c r="A461" s="65" t="s">
        <v>1071</v>
      </c>
      <c r="B461" s="330" t="s">
        <v>1072</v>
      </c>
      <c r="C461" s="63" t="s">
        <v>256</v>
      </c>
      <c r="D461" s="63" t="s">
        <v>70</v>
      </c>
      <c r="E461" s="63" t="s">
        <v>1356</v>
      </c>
      <c r="F461" s="68"/>
    </row>
    <row r="462" spans="1:6" x14ac:dyDescent="0.25">
      <c r="A462" s="65" t="s">
        <v>1073</v>
      </c>
      <c r="B462" s="330" t="s">
        <v>1074</v>
      </c>
      <c r="C462" s="63" t="s">
        <v>256</v>
      </c>
      <c r="D462" s="63" t="s">
        <v>70</v>
      </c>
      <c r="E462" s="63" t="s">
        <v>1356</v>
      </c>
      <c r="F462" s="68"/>
    </row>
    <row r="463" spans="1:6" x14ac:dyDescent="0.25">
      <c r="A463" s="65" t="s">
        <v>1075</v>
      </c>
      <c r="B463" s="330" t="s">
        <v>1076</v>
      </c>
      <c r="C463" s="63" t="s">
        <v>256</v>
      </c>
      <c r="D463" s="63" t="s">
        <v>69</v>
      </c>
      <c r="E463" s="31" t="s">
        <v>1489</v>
      </c>
      <c r="F463" s="68"/>
    </row>
    <row r="464" spans="1:6" x14ac:dyDescent="0.25">
      <c r="A464" s="65" t="s">
        <v>1077</v>
      </c>
      <c r="B464" s="330" t="s">
        <v>1078</v>
      </c>
      <c r="C464" s="63" t="s">
        <v>256</v>
      </c>
      <c r="D464" s="63" t="s">
        <v>69</v>
      </c>
      <c r="E464" s="31" t="s">
        <v>1357</v>
      </c>
      <c r="F464" s="333" t="s">
        <v>1516</v>
      </c>
    </row>
    <row r="465" spans="1:6" x14ac:dyDescent="0.25">
      <c r="A465" s="65" t="s">
        <v>1079</v>
      </c>
      <c r="B465" s="330" t="s">
        <v>1080</v>
      </c>
      <c r="C465" s="63" t="s">
        <v>256</v>
      </c>
      <c r="D465" s="63" t="s">
        <v>70</v>
      </c>
      <c r="E465" s="63" t="s">
        <v>1356</v>
      </c>
      <c r="F465" s="68"/>
    </row>
    <row r="466" spans="1:6" x14ac:dyDescent="0.25">
      <c r="A466" s="65" t="s">
        <v>1081</v>
      </c>
      <c r="B466" s="330" t="s">
        <v>1082</v>
      </c>
      <c r="C466" s="63" t="s">
        <v>256</v>
      </c>
      <c r="D466" s="63" t="s">
        <v>70</v>
      </c>
      <c r="E466" s="63" t="s">
        <v>1356</v>
      </c>
      <c r="F466" s="68"/>
    </row>
    <row r="467" spans="1:6" ht="33.75" x14ac:dyDescent="0.25">
      <c r="A467" s="65" t="s">
        <v>1083</v>
      </c>
      <c r="B467" s="330" t="s">
        <v>1084</v>
      </c>
      <c r="C467" s="63" t="s">
        <v>256</v>
      </c>
      <c r="D467" s="63" t="s">
        <v>184</v>
      </c>
      <c r="E467" s="63" t="s">
        <v>1357</v>
      </c>
      <c r="F467" s="333" t="s">
        <v>1513</v>
      </c>
    </row>
    <row r="468" spans="1:6" x14ac:dyDescent="0.25">
      <c r="A468" s="65" t="s">
        <v>1085</v>
      </c>
      <c r="B468" s="330" t="s">
        <v>1086</v>
      </c>
      <c r="C468" s="63" t="s">
        <v>256</v>
      </c>
      <c r="D468" s="63" t="s">
        <v>72</v>
      </c>
      <c r="E468" s="63" t="s">
        <v>1356</v>
      </c>
      <c r="F468" s="68"/>
    </row>
    <row r="469" spans="1:6" x14ac:dyDescent="0.25">
      <c r="A469" s="65" t="s">
        <v>1087</v>
      </c>
      <c r="B469" s="330" t="s">
        <v>1088</v>
      </c>
      <c r="C469" s="63" t="s">
        <v>256</v>
      </c>
      <c r="D469" s="63" t="s">
        <v>70</v>
      </c>
      <c r="E469" s="63" t="s">
        <v>1356</v>
      </c>
      <c r="F469" s="68"/>
    </row>
    <row r="470" spans="1:6" x14ac:dyDescent="0.25">
      <c r="A470" s="65" t="s">
        <v>1089</v>
      </c>
      <c r="B470" s="330" t="s">
        <v>1090</v>
      </c>
      <c r="C470" s="63" t="s">
        <v>256</v>
      </c>
      <c r="D470" s="63" t="s">
        <v>70</v>
      </c>
      <c r="E470" s="63" t="s">
        <v>1356</v>
      </c>
      <c r="F470" s="68"/>
    </row>
    <row r="471" spans="1:6" x14ac:dyDescent="0.25">
      <c r="A471" s="65" t="s">
        <v>1091</v>
      </c>
      <c r="B471" s="330" t="s">
        <v>1092</v>
      </c>
      <c r="C471" s="63" t="s">
        <v>256</v>
      </c>
      <c r="D471" s="63" t="s">
        <v>70</v>
      </c>
      <c r="E471" s="63" t="s">
        <v>1356</v>
      </c>
      <c r="F471" s="68"/>
    </row>
    <row r="472" spans="1:6" x14ac:dyDescent="0.25">
      <c r="A472" s="65" t="s">
        <v>1093</v>
      </c>
      <c r="B472" s="330" t="s">
        <v>1094</v>
      </c>
      <c r="C472" s="63" t="s">
        <v>256</v>
      </c>
      <c r="D472" s="63" t="s">
        <v>72</v>
      </c>
      <c r="E472" s="63" t="s">
        <v>1356</v>
      </c>
      <c r="F472" s="68"/>
    </row>
    <row r="473" spans="1:6" x14ac:dyDescent="0.25">
      <c r="A473" s="65" t="s">
        <v>1095</v>
      </c>
      <c r="B473" s="330" t="s">
        <v>1096</v>
      </c>
      <c r="C473" s="63" t="s">
        <v>256</v>
      </c>
      <c r="D473" s="63" t="s">
        <v>72</v>
      </c>
      <c r="E473" s="63" t="s">
        <v>1356</v>
      </c>
      <c r="F473" s="68"/>
    </row>
    <row r="474" spans="1:6" x14ac:dyDescent="0.25">
      <c r="A474" s="65" t="s">
        <v>1097</v>
      </c>
      <c r="B474" s="330" t="s">
        <v>1098</v>
      </c>
      <c r="C474" s="63" t="s">
        <v>256</v>
      </c>
      <c r="D474" s="63" t="s">
        <v>72</v>
      </c>
      <c r="E474" s="63" t="s">
        <v>1356</v>
      </c>
      <c r="F474" s="68"/>
    </row>
    <row r="475" spans="1:6" x14ac:dyDescent="0.25">
      <c r="A475" s="65" t="s">
        <v>1099</v>
      </c>
      <c r="B475" s="330" t="s">
        <v>1100</v>
      </c>
      <c r="C475" s="63" t="s">
        <v>256</v>
      </c>
      <c r="D475" s="63" t="s">
        <v>70</v>
      </c>
      <c r="E475" s="63" t="s">
        <v>1356</v>
      </c>
      <c r="F475" s="68"/>
    </row>
    <row r="476" spans="1:6" x14ac:dyDescent="0.25">
      <c r="A476" s="65" t="s">
        <v>1101</v>
      </c>
      <c r="B476" s="330" t="s">
        <v>1102</v>
      </c>
      <c r="C476" s="63" t="s">
        <v>256</v>
      </c>
      <c r="D476" s="63" t="s">
        <v>72</v>
      </c>
      <c r="E476" s="63" t="s">
        <v>1356</v>
      </c>
      <c r="F476" s="68"/>
    </row>
    <row r="477" spans="1:6" x14ac:dyDescent="0.25">
      <c r="A477" s="65" t="s">
        <v>1103</v>
      </c>
      <c r="B477" s="330" t="s">
        <v>1104</v>
      </c>
      <c r="C477" s="63" t="s">
        <v>256</v>
      </c>
      <c r="D477" s="63" t="s">
        <v>70</v>
      </c>
      <c r="E477" s="63" t="s">
        <v>1356</v>
      </c>
      <c r="F477" s="68"/>
    </row>
    <row r="478" spans="1:6" x14ac:dyDescent="0.25">
      <c r="A478" s="65" t="s">
        <v>1105</v>
      </c>
      <c r="B478" s="330" t="s">
        <v>1106</v>
      </c>
      <c r="C478" s="63" t="s">
        <v>256</v>
      </c>
      <c r="D478" s="63" t="s">
        <v>70</v>
      </c>
      <c r="E478" s="63" t="s">
        <v>1356</v>
      </c>
      <c r="F478" s="68"/>
    </row>
    <row r="479" spans="1:6" x14ac:dyDescent="0.25">
      <c r="A479" s="65" t="s">
        <v>1107</v>
      </c>
      <c r="B479" s="330" t="s">
        <v>1108</v>
      </c>
      <c r="C479" s="63" t="s">
        <v>256</v>
      </c>
      <c r="D479" s="63" t="s">
        <v>70</v>
      </c>
      <c r="E479" s="63" t="s">
        <v>1356</v>
      </c>
      <c r="F479" s="68"/>
    </row>
    <row r="480" spans="1:6" x14ac:dyDescent="0.25">
      <c r="A480" s="65" t="s">
        <v>1109</v>
      </c>
      <c r="B480" s="330" t="s">
        <v>1110</v>
      </c>
      <c r="C480" s="63" t="s">
        <v>256</v>
      </c>
      <c r="D480" s="63" t="s">
        <v>70</v>
      </c>
      <c r="E480" s="63" t="s">
        <v>1356</v>
      </c>
      <c r="F480" s="68"/>
    </row>
    <row r="481" spans="1:6" x14ac:dyDescent="0.25">
      <c r="A481" s="65" t="s">
        <v>1111</v>
      </c>
      <c r="B481" s="330" t="s">
        <v>1112</v>
      </c>
      <c r="C481" s="63" t="s">
        <v>256</v>
      </c>
      <c r="D481" s="63" t="s">
        <v>72</v>
      </c>
      <c r="E481" s="63" t="s">
        <v>1489</v>
      </c>
      <c r="F481" s="333"/>
    </row>
    <row r="482" spans="1:6" x14ac:dyDescent="0.25">
      <c r="A482" s="65" t="s">
        <v>1113</v>
      </c>
      <c r="B482" s="330" t="s">
        <v>1114</v>
      </c>
      <c r="C482" s="63" t="s">
        <v>256</v>
      </c>
      <c r="D482" s="63" t="s">
        <v>72</v>
      </c>
      <c r="E482" s="63" t="s">
        <v>1489</v>
      </c>
      <c r="F482" s="333"/>
    </row>
    <row r="483" spans="1:6" x14ac:dyDescent="0.25">
      <c r="A483" s="65" t="s">
        <v>1115</v>
      </c>
      <c r="B483" s="330" t="s">
        <v>1116</v>
      </c>
      <c r="C483" s="63" t="s">
        <v>256</v>
      </c>
      <c r="D483" s="63" t="s">
        <v>72</v>
      </c>
      <c r="E483" s="63" t="s">
        <v>1356</v>
      </c>
      <c r="F483" s="68"/>
    </row>
    <row r="484" spans="1:6" x14ac:dyDescent="0.25">
      <c r="A484" s="65" t="s">
        <v>1117</v>
      </c>
      <c r="B484" s="330" t="s">
        <v>1118</v>
      </c>
      <c r="C484" s="63" t="s">
        <v>256</v>
      </c>
      <c r="D484" s="63" t="s">
        <v>68</v>
      </c>
      <c r="E484" s="63" t="s">
        <v>1356</v>
      </c>
      <c r="F484" s="68"/>
    </row>
    <row r="485" spans="1:6" x14ac:dyDescent="0.25">
      <c r="A485" s="65" t="s">
        <v>1119</v>
      </c>
      <c r="B485" s="330" t="s">
        <v>1120</v>
      </c>
      <c r="C485" s="63" t="s">
        <v>256</v>
      </c>
      <c r="D485" s="63" t="s">
        <v>70</v>
      </c>
      <c r="E485" s="63" t="s">
        <v>1356</v>
      </c>
      <c r="F485" s="68"/>
    </row>
    <row r="486" spans="1:6" x14ac:dyDescent="0.25">
      <c r="A486" s="65" t="s">
        <v>1121</v>
      </c>
      <c r="B486" s="330" t="s">
        <v>1122</v>
      </c>
      <c r="C486" s="63" t="s">
        <v>256</v>
      </c>
      <c r="D486" s="63" t="s">
        <v>70</v>
      </c>
      <c r="E486" s="63" t="s">
        <v>1356</v>
      </c>
      <c r="F486" s="68"/>
    </row>
    <row r="487" spans="1:6" x14ac:dyDescent="0.25">
      <c r="A487" s="65" t="s">
        <v>1123</v>
      </c>
      <c r="B487" s="330" t="s">
        <v>1124</v>
      </c>
      <c r="C487" s="63" t="s">
        <v>256</v>
      </c>
      <c r="D487" s="63" t="s">
        <v>70</v>
      </c>
      <c r="E487" s="63" t="s">
        <v>1356</v>
      </c>
      <c r="F487" s="68"/>
    </row>
    <row r="488" spans="1:6" x14ac:dyDescent="0.25">
      <c r="A488" s="65" t="s">
        <v>1125</v>
      </c>
      <c r="B488" s="330" t="s">
        <v>1126</v>
      </c>
      <c r="C488" s="63" t="s">
        <v>256</v>
      </c>
      <c r="D488" s="63" t="s">
        <v>70</v>
      </c>
      <c r="E488" s="63" t="s">
        <v>1356</v>
      </c>
      <c r="F488" s="68"/>
    </row>
    <row r="489" spans="1:6" x14ac:dyDescent="0.25">
      <c r="A489" s="65" t="s">
        <v>1127</v>
      </c>
      <c r="B489" s="330" t="s">
        <v>1128</v>
      </c>
      <c r="C489" s="63" t="s">
        <v>256</v>
      </c>
      <c r="D489" s="63" t="s">
        <v>68</v>
      </c>
      <c r="E489" s="63" t="s">
        <v>1356</v>
      </c>
      <c r="F489" s="68"/>
    </row>
    <row r="490" spans="1:6" x14ac:dyDescent="0.25">
      <c r="A490" s="65" t="s">
        <v>1129</v>
      </c>
      <c r="B490" s="330" t="s">
        <v>1130</v>
      </c>
      <c r="C490" s="63" t="s">
        <v>256</v>
      </c>
      <c r="D490" s="63" t="s">
        <v>72</v>
      </c>
      <c r="E490" s="63" t="s">
        <v>1356</v>
      </c>
      <c r="F490" s="68"/>
    </row>
    <row r="491" spans="1:6" x14ac:dyDescent="0.25">
      <c r="A491" s="65" t="s">
        <v>201</v>
      </c>
      <c r="B491" s="330" t="s">
        <v>202</v>
      </c>
      <c r="C491" s="63" t="s">
        <v>256</v>
      </c>
      <c r="D491" s="328" t="s">
        <v>70</v>
      </c>
      <c r="E491" s="63" t="s">
        <v>1356</v>
      </c>
      <c r="F491" s="68"/>
    </row>
    <row r="492" spans="1:6" x14ac:dyDescent="0.25">
      <c r="A492" s="65" t="s">
        <v>1131</v>
      </c>
      <c r="B492" s="330" t="s">
        <v>1132</v>
      </c>
      <c r="C492" s="63" t="s">
        <v>256</v>
      </c>
      <c r="D492" s="63" t="s">
        <v>70</v>
      </c>
      <c r="E492" s="63" t="s">
        <v>1356</v>
      </c>
      <c r="F492" s="68"/>
    </row>
    <row r="493" spans="1:6" x14ac:dyDescent="0.25">
      <c r="A493" s="65" t="s">
        <v>1133</v>
      </c>
      <c r="B493" s="330" t="s">
        <v>1134</v>
      </c>
      <c r="C493" s="63" t="s">
        <v>256</v>
      </c>
      <c r="D493" s="63" t="s">
        <v>70</v>
      </c>
      <c r="E493" s="63" t="s">
        <v>1356</v>
      </c>
      <c r="F493" s="68"/>
    </row>
    <row r="494" spans="1:6" x14ac:dyDescent="0.25">
      <c r="A494" s="65" t="s">
        <v>1135</v>
      </c>
      <c r="B494" s="330" t="s">
        <v>1136</v>
      </c>
      <c r="C494" s="63" t="s">
        <v>256</v>
      </c>
      <c r="D494" s="63" t="s">
        <v>80</v>
      </c>
      <c r="E494" s="63" t="s">
        <v>1356</v>
      </c>
      <c r="F494" s="68"/>
    </row>
    <row r="495" spans="1:6" x14ac:dyDescent="0.25">
      <c r="A495" s="65" t="s">
        <v>1137</v>
      </c>
      <c r="B495" s="330" t="s">
        <v>1138</v>
      </c>
      <c r="C495" s="63" t="s">
        <v>256</v>
      </c>
      <c r="D495" s="63" t="s">
        <v>70</v>
      </c>
      <c r="E495" s="63" t="s">
        <v>1356</v>
      </c>
      <c r="F495" s="68"/>
    </row>
    <row r="496" spans="1:6" ht="45" x14ac:dyDescent="0.25">
      <c r="A496" s="65" t="s">
        <v>1139</v>
      </c>
      <c r="B496" s="330" t="s">
        <v>1140</v>
      </c>
      <c r="C496" s="63" t="s">
        <v>256</v>
      </c>
      <c r="D496" s="63" t="s">
        <v>70</v>
      </c>
      <c r="E496" s="63" t="s">
        <v>1357</v>
      </c>
      <c r="F496" s="333" t="s">
        <v>1501</v>
      </c>
    </row>
    <row r="497" spans="1:6" x14ac:dyDescent="0.25">
      <c r="A497" s="65" t="s">
        <v>1141</v>
      </c>
      <c r="B497" s="330" t="s">
        <v>1142</v>
      </c>
      <c r="C497" s="63" t="s">
        <v>256</v>
      </c>
      <c r="D497" s="63" t="s">
        <v>78</v>
      </c>
      <c r="E497" s="63" t="s">
        <v>1489</v>
      </c>
      <c r="F497" s="68"/>
    </row>
    <row r="498" spans="1:6" x14ac:dyDescent="0.25">
      <c r="A498" s="65" t="s">
        <v>1143</v>
      </c>
      <c r="B498" s="330" t="s">
        <v>1144</v>
      </c>
      <c r="C498" s="63" t="s">
        <v>256</v>
      </c>
      <c r="D498" s="63" t="s">
        <v>78</v>
      </c>
      <c r="E498" s="63" t="s">
        <v>1489</v>
      </c>
      <c r="F498" s="68"/>
    </row>
    <row r="499" spans="1:6" x14ac:dyDescent="0.25">
      <c r="A499" s="65" t="s">
        <v>254</v>
      </c>
      <c r="B499" s="330" t="s">
        <v>255</v>
      </c>
      <c r="C499" s="63" t="s">
        <v>256</v>
      </c>
      <c r="D499" s="328" t="s">
        <v>73</v>
      </c>
      <c r="E499" s="31" t="s">
        <v>1356</v>
      </c>
      <c r="F499" s="68"/>
    </row>
    <row r="500" spans="1:6" x14ac:dyDescent="0.25">
      <c r="A500" s="65" t="s">
        <v>1145</v>
      </c>
      <c r="B500" s="330" t="s">
        <v>1146</v>
      </c>
      <c r="C500" s="63" t="s">
        <v>256</v>
      </c>
      <c r="D500" s="63" t="s">
        <v>72</v>
      </c>
      <c r="E500" s="63" t="s">
        <v>1356</v>
      </c>
      <c r="F500" s="68"/>
    </row>
    <row r="501" spans="1:6" x14ac:dyDescent="0.25">
      <c r="A501" s="65" t="s">
        <v>1147</v>
      </c>
      <c r="B501" s="330" t="s">
        <v>1148</v>
      </c>
      <c r="C501" s="63" t="s">
        <v>256</v>
      </c>
      <c r="D501" s="63" t="s">
        <v>70</v>
      </c>
      <c r="E501" s="63" t="s">
        <v>1356</v>
      </c>
      <c r="F501" s="68"/>
    </row>
    <row r="502" spans="1:6" x14ac:dyDescent="0.25">
      <c r="A502" s="65" t="s">
        <v>1149</v>
      </c>
      <c r="B502" s="330" t="s">
        <v>1150</v>
      </c>
      <c r="C502" s="63" t="s">
        <v>256</v>
      </c>
      <c r="D502" s="63" t="s">
        <v>70</v>
      </c>
      <c r="E502" s="63" t="s">
        <v>1356</v>
      </c>
      <c r="F502" s="68"/>
    </row>
    <row r="503" spans="1:6" x14ac:dyDescent="0.25">
      <c r="A503" s="65" t="s">
        <v>1151</v>
      </c>
      <c r="B503" s="330" t="s">
        <v>1152</v>
      </c>
      <c r="C503" s="63" t="s">
        <v>256</v>
      </c>
      <c r="D503" s="63" t="s">
        <v>70</v>
      </c>
      <c r="E503" s="63" t="s">
        <v>1356</v>
      </c>
      <c r="F503" s="68"/>
    </row>
    <row r="504" spans="1:6" ht="45" x14ac:dyDescent="0.25">
      <c r="A504" s="65" t="s">
        <v>1153</v>
      </c>
      <c r="B504" s="330" t="s">
        <v>1154</v>
      </c>
      <c r="C504" s="63" t="s">
        <v>256</v>
      </c>
      <c r="D504" s="63" t="s">
        <v>85</v>
      </c>
      <c r="E504" s="63" t="s">
        <v>1357</v>
      </c>
      <c r="F504" s="333" t="s">
        <v>1487</v>
      </c>
    </row>
    <row r="505" spans="1:6" x14ac:dyDescent="0.25">
      <c r="A505" s="65" t="s">
        <v>1155</v>
      </c>
      <c r="B505" s="330" t="s">
        <v>1156</v>
      </c>
      <c r="C505" s="63" t="s">
        <v>256</v>
      </c>
      <c r="D505" s="63" t="s">
        <v>70</v>
      </c>
      <c r="E505" s="63" t="s">
        <v>1356</v>
      </c>
      <c r="F505" s="68"/>
    </row>
    <row r="506" spans="1:6" x14ac:dyDescent="0.25">
      <c r="A506" s="65" t="s">
        <v>1157</v>
      </c>
      <c r="B506" s="330" t="s">
        <v>1158</v>
      </c>
      <c r="C506" s="63" t="s">
        <v>256</v>
      </c>
      <c r="D506" s="63" t="s">
        <v>70</v>
      </c>
      <c r="E506" s="63" t="s">
        <v>1356</v>
      </c>
      <c r="F506" s="68"/>
    </row>
    <row r="507" spans="1:6" x14ac:dyDescent="0.25">
      <c r="A507" s="65" t="s">
        <v>1159</v>
      </c>
      <c r="B507" s="330" t="s">
        <v>1160</v>
      </c>
      <c r="C507" s="63" t="s">
        <v>256</v>
      </c>
      <c r="D507" s="63" t="s">
        <v>70</v>
      </c>
      <c r="E507" s="63" t="s">
        <v>1356</v>
      </c>
      <c r="F507" s="68"/>
    </row>
    <row r="508" spans="1:6" x14ac:dyDescent="0.25">
      <c r="A508" s="65" t="s">
        <v>1161</v>
      </c>
      <c r="B508" s="330" t="s">
        <v>1162</v>
      </c>
      <c r="C508" s="63" t="s">
        <v>256</v>
      </c>
      <c r="D508" s="63" t="s">
        <v>70</v>
      </c>
      <c r="E508" s="63" t="s">
        <v>1356</v>
      </c>
      <c r="F508" s="68"/>
    </row>
    <row r="509" spans="1:6" x14ac:dyDescent="0.25">
      <c r="A509" s="65" t="s">
        <v>1163</v>
      </c>
      <c r="B509" s="330" t="s">
        <v>1164</v>
      </c>
      <c r="C509" s="63" t="s">
        <v>256</v>
      </c>
      <c r="D509" s="63" t="s">
        <v>70</v>
      </c>
      <c r="E509" s="63" t="s">
        <v>1356</v>
      </c>
      <c r="F509" s="68"/>
    </row>
    <row r="510" spans="1:6" x14ac:dyDescent="0.25">
      <c r="A510" s="65" t="s">
        <v>1165</v>
      </c>
      <c r="B510" s="330" t="s">
        <v>1166</v>
      </c>
      <c r="C510" s="63" t="s">
        <v>256</v>
      </c>
      <c r="D510" s="63" t="s">
        <v>70</v>
      </c>
      <c r="E510" s="63" t="s">
        <v>1356</v>
      </c>
      <c r="F510" s="68"/>
    </row>
    <row r="511" spans="1:6" x14ac:dyDescent="0.25">
      <c r="A511" s="65" t="s">
        <v>1167</v>
      </c>
      <c r="B511" s="330" t="s">
        <v>1168</v>
      </c>
      <c r="C511" s="63" t="s">
        <v>256</v>
      </c>
      <c r="D511" s="63" t="s">
        <v>70</v>
      </c>
      <c r="E511" s="63" t="s">
        <v>1356</v>
      </c>
      <c r="F511" s="68"/>
    </row>
    <row r="512" spans="1:6" x14ac:dyDescent="0.25">
      <c r="A512" s="65" t="s">
        <v>1169</v>
      </c>
      <c r="B512" s="330" t="s">
        <v>1170</v>
      </c>
      <c r="C512" s="63" t="s">
        <v>256</v>
      </c>
      <c r="D512" s="63" t="s">
        <v>70</v>
      </c>
      <c r="E512" s="63" t="s">
        <v>1356</v>
      </c>
      <c r="F512" s="68"/>
    </row>
    <row r="513" spans="1:6" ht="45" x14ac:dyDescent="0.25">
      <c r="A513" s="65" t="s">
        <v>1171</v>
      </c>
      <c r="B513" s="330" t="s">
        <v>1172</v>
      </c>
      <c r="C513" s="63" t="s">
        <v>256</v>
      </c>
      <c r="D513" s="63" t="s">
        <v>85</v>
      </c>
      <c r="E513" s="63" t="s">
        <v>1357</v>
      </c>
      <c r="F513" s="333" t="s">
        <v>1487</v>
      </c>
    </row>
    <row r="514" spans="1:6" x14ac:dyDescent="0.25">
      <c r="A514" s="65" t="s">
        <v>1173</v>
      </c>
      <c r="B514" s="330" t="s">
        <v>1174</v>
      </c>
      <c r="C514" s="63" t="s">
        <v>256</v>
      </c>
      <c r="D514" s="63" t="s">
        <v>70</v>
      </c>
      <c r="E514" s="63" t="s">
        <v>1356</v>
      </c>
      <c r="F514" s="68"/>
    </row>
    <row r="515" spans="1:6" x14ac:dyDescent="0.25">
      <c r="A515" s="65" t="s">
        <v>1175</v>
      </c>
      <c r="B515" s="330" t="s">
        <v>1176</v>
      </c>
      <c r="C515" s="63" t="s">
        <v>256</v>
      </c>
      <c r="D515" s="63" t="s">
        <v>70</v>
      </c>
      <c r="E515" s="63" t="s">
        <v>1356</v>
      </c>
      <c r="F515" s="68"/>
    </row>
    <row r="516" spans="1:6" x14ac:dyDescent="0.25">
      <c r="A516" s="65" t="s">
        <v>1177</v>
      </c>
      <c r="B516" s="330" t="s">
        <v>1178</v>
      </c>
      <c r="C516" s="63" t="s">
        <v>256</v>
      </c>
      <c r="D516" s="63" t="s">
        <v>70</v>
      </c>
      <c r="E516" s="63" t="s">
        <v>1356</v>
      </c>
      <c r="F516" s="68"/>
    </row>
    <row r="517" spans="1:6" x14ac:dyDescent="0.25">
      <c r="A517" s="65" t="s">
        <v>1179</v>
      </c>
      <c r="B517" s="330" t="s">
        <v>1180</v>
      </c>
      <c r="C517" s="63" t="s">
        <v>256</v>
      </c>
      <c r="D517" s="63" t="s">
        <v>70</v>
      </c>
      <c r="E517" s="63" t="s">
        <v>1356</v>
      </c>
      <c r="F517" s="68"/>
    </row>
    <row r="518" spans="1:6" x14ac:dyDescent="0.25">
      <c r="A518" s="65" t="s">
        <v>1181</v>
      </c>
      <c r="B518" s="330" t="s">
        <v>1182</v>
      </c>
      <c r="C518" s="63" t="s">
        <v>256</v>
      </c>
      <c r="D518" s="63" t="s">
        <v>70</v>
      </c>
      <c r="E518" s="63" t="s">
        <v>1356</v>
      </c>
      <c r="F518" s="68"/>
    </row>
    <row r="519" spans="1:6" x14ac:dyDescent="0.25">
      <c r="A519" s="65" t="s">
        <v>1183</v>
      </c>
      <c r="B519" s="330" t="s">
        <v>1184</v>
      </c>
      <c r="C519" s="63" t="s">
        <v>256</v>
      </c>
      <c r="D519" s="63" t="s">
        <v>70</v>
      </c>
      <c r="E519" s="63" t="s">
        <v>1356</v>
      </c>
      <c r="F519" s="68"/>
    </row>
    <row r="520" spans="1:6" x14ac:dyDescent="0.25">
      <c r="A520" s="65" t="s">
        <v>1185</v>
      </c>
      <c r="B520" s="330" t="s">
        <v>1186</v>
      </c>
      <c r="C520" s="63" t="s">
        <v>256</v>
      </c>
      <c r="D520" s="63" t="s">
        <v>70</v>
      </c>
      <c r="E520" s="63" t="s">
        <v>1356</v>
      </c>
      <c r="F520" s="68"/>
    </row>
    <row r="521" spans="1:6" x14ac:dyDescent="0.25">
      <c r="A521" s="65" t="s">
        <v>1187</v>
      </c>
      <c r="B521" s="330" t="s">
        <v>1188</v>
      </c>
      <c r="C521" s="63" t="s">
        <v>256</v>
      </c>
      <c r="D521" s="63" t="s">
        <v>70</v>
      </c>
      <c r="E521" s="63" t="s">
        <v>1356</v>
      </c>
      <c r="F521" s="68"/>
    </row>
    <row r="522" spans="1:6" x14ac:dyDescent="0.25">
      <c r="A522" s="65" t="s">
        <v>1189</v>
      </c>
      <c r="B522" s="330" t="s">
        <v>1190</v>
      </c>
      <c r="C522" s="63" t="s">
        <v>256</v>
      </c>
      <c r="D522" s="63" t="s">
        <v>70</v>
      </c>
      <c r="E522" s="63" t="s">
        <v>1356</v>
      </c>
      <c r="F522" s="68"/>
    </row>
    <row r="523" spans="1:6" x14ac:dyDescent="0.25">
      <c r="A523" s="65" t="s">
        <v>1191</v>
      </c>
      <c r="B523" s="330" t="s">
        <v>1192</v>
      </c>
      <c r="C523" s="63" t="s">
        <v>256</v>
      </c>
      <c r="D523" s="63" t="s">
        <v>70</v>
      </c>
      <c r="E523" s="63" t="s">
        <v>1356</v>
      </c>
      <c r="F523" s="68"/>
    </row>
    <row r="524" spans="1:6" x14ac:dyDescent="0.25">
      <c r="A524" s="65" t="s">
        <v>1193</v>
      </c>
      <c r="B524" s="330" t="s">
        <v>1194</v>
      </c>
      <c r="C524" s="63" t="s">
        <v>256</v>
      </c>
      <c r="D524" s="63" t="s">
        <v>70</v>
      </c>
      <c r="E524" s="63" t="s">
        <v>1356</v>
      </c>
      <c r="F524" s="68"/>
    </row>
    <row r="525" spans="1:6" x14ac:dyDescent="0.25">
      <c r="A525" s="65" t="s">
        <v>1195</v>
      </c>
      <c r="B525" s="330" t="s">
        <v>1196</v>
      </c>
      <c r="C525" s="63" t="s">
        <v>256</v>
      </c>
      <c r="D525" s="63" t="s">
        <v>70</v>
      </c>
      <c r="E525" s="63" t="s">
        <v>1356</v>
      </c>
      <c r="F525" s="68"/>
    </row>
    <row r="526" spans="1:6" x14ac:dyDescent="0.25">
      <c r="A526" s="65" t="s">
        <v>1197</v>
      </c>
      <c r="B526" s="330" t="s">
        <v>1198</v>
      </c>
      <c r="C526" s="63" t="s">
        <v>256</v>
      </c>
      <c r="D526" s="63" t="s">
        <v>70</v>
      </c>
      <c r="E526" s="63" t="s">
        <v>1356</v>
      </c>
      <c r="F526" s="68"/>
    </row>
    <row r="527" spans="1:6" x14ac:dyDescent="0.25">
      <c r="A527" s="65" t="s">
        <v>1199</v>
      </c>
      <c r="B527" s="330" t="s">
        <v>1200</v>
      </c>
      <c r="C527" s="63" t="s">
        <v>256</v>
      </c>
      <c r="D527" s="63" t="s">
        <v>70</v>
      </c>
      <c r="E527" s="63" t="s">
        <v>1356</v>
      </c>
      <c r="F527" s="68"/>
    </row>
    <row r="528" spans="1:6" x14ac:dyDescent="0.25">
      <c r="A528" s="65" t="s">
        <v>1201</v>
      </c>
      <c r="B528" s="330" t="s">
        <v>1202</v>
      </c>
      <c r="C528" s="63" t="s">
        <v>256</v>
      </c>
      <c r="D528" s="63" t="s">
        <v>70</v>
      </c>
      <c r="E528" s="63" t="s">
        <v>1356</v>
      </c>
      <c r="F528" s="68"/>
    </row>
    <row r="529" spans="1:6" x14ac:dyDescent="0.25">
      <c r="A529" s="65" t="s">
        <v>1203</v>
      </c>
      <c r="B529" s="330" t="s">
        <v>1204</v>
      </c>
      <c r="C529" s="63" t="s">
        <v>256</v>
      </c>
      <c r="D529" s="63" t="s">
        <v>70</v>
      </c>
      <c r="E529" s="63" t="s">
        <v>1356</v>
      </c>
      <c r="F529" s="68"/>
    </row>
    <row r="530" spans="1:6" x14ac:dyDescent="0.25">
      <c r="A530" s="65" t="s">
        <v>1205</v>
      </c>
      <c r="B530" s="330" t="s">
        <v>1206</v>
      </c>
      <c r="C530" s="63" t="s">
        <v>256</v>
      </c>
      <c r="D530" s="63" t="s">
        <v>70</v>
      </c>
      <c r="E530" s="63" t="s">
        <v>1356</v>
      </c>
      <c r="F530" s="68"/>
    </row>
    <row r="531" spans="1:6" x14ac:dyDescent="0.25">
      <c r="A531" s="65" t="s">
        <v>1207</v>
      </c>
      <c r="B531" s="330" t="s">
        <v>1208</v>
      </c>
      <c r="C531" s="63" t="s">
        <v>256</v>
      </c>
      <c r="D531" s="63" t="s">
        <v>70</v>
      </c>
      <c r="E531" s="63" t="s">
        <v>1356</v>
      </c>
      <c r="F531" s="68"/>
    </row>
    <row r="532" spans="1:6" x14ac:dyDescent="0.25">
      <c r="A532" s="65" t="s">
        <v>1209</v>
      </c>
      <c r="B532" s="330" t="s">
        <v>1210</v>
      </c>
      <c r="C532" s="63" t="s">
        <v>256</v>
      </c>
      <c r="D532" s="63" t="s">
        <v>70</v>
      </c>
      <c r="E532" s="63" t="s">
        <v>1356</v>
      </c>
      <c r="F532" s="68"/>
    </row>
    <row r="533" spans="1:6" x14ac:dyDescent="0.25">
      <c r="A533" s="65" t="s">
        <v>1211</v>
      </c>
      <c r="B533" s="330" t="s">
        <v>1212</v>
      </c>
      <c r="C533" s="63" t="s">
        <v>256</v>
      </c>
      <c r="D533" s="63" t="s">
        <v>70</v>
      </c>
      <c r="E533" s="63" t="s">
        <v>1356</v>
      </c>
      <c r="F533" s="68"/>
    </row>
    <row r="534" spans="1:6" x14ac:dyDescent="0.25">
      <c r="A534" s="65" t="s">
        <v>1213</v>
      </c>
      <c r="B534" s="330" t="s">
        <v>1214</v>
      </c>
      <c r="C534" s="63" t="s">
        <v>256</v>
      </c>
      <c r="D534" s="63" t="s">
        <v>70</v>
      </c>
      <c r="E534" s="63" t="s">
        <v>1356</v>
      </c>
      <c r="F534" s="68"/>
    </row>
    <row r="535" spans="1:6" x14ac:dyDescent="0.25">
      <c r="A535" s="65" t="s">
        <v>1215</v>
      </c>
      <c r="B535" s="330" t="s">
        <v>1216</v>
      </c>
      <c r="C535" s="63" t="s">
        <v>256</v>
      </c>
      <c r="D535" s="63" t="s">
        <v>70</v>
      </c>
      <c r="E535" s="63" t="s">
        <v>1356</v>
      </c>
      <c r="F535" s="68"/>
    </row>
    <row r="536" spans="1:6" x14ac:dyDescent="0.25">
      <c r="A536" s="65" t="s">
        <v>1217</v>
      </c>
      <c r="B536" s="330" t="s">
        <v>1218</v>
      </c>
      <c r="C536" s="63" t="s">
        <v>256</v>
      </c>
      <c r="D536" s="63" t="s">
        <v>70</v>
      </c>
      <c r="E536" s="63" t="s">
        <v>1356</v>
      </c>
      <c r="F536" s="68"/>
    </row>
    <row r="537" spans="1:6" x14ac:dyDescent="0.25">
      <c r="A537" s="65" t="s">
        <v>1219</v>
      </c>
      <c r="B537" s="330" t="s">
        <v>1220</v>
      </c>
      <c r="C537" s="63" t="s">
        <v>256</v>
      </c>
      <c r="D537" s="63" t="s">
        <v>70</v>
      </c>
      <c r="E537" s="63" t="s">
        <v>1356</v>
      </c>
      <c r="F537" s="68"/>
    </row>
    <row r="538" spans="1:6" x14ac:dyDescent="0.25">
      <c r="A538" s="65" t="s">
        <v>1221</v>
      </c>
      <c r="B538" s="330" t="s">
        <v>1222</v>
      </c>
      <c r="C538" s="63" t="s">
        <v>256</v>
      </c>
      <c r="D538" s="63" t="s">
        <v>70</v>
      </c>
      <c r="E538" s="63" t="s">
        <v>1356</v>
      </c>
      <c r="F538" s="68"/>
    </row>
    <row r="539" spans="1:6" x14ac:dyDescent="0.25">
      <c r="A539" s="65" t="s">
        <v>1223</v>
      </c>
      <c r="B539" s="330" t="s">
        <v>1224</v>
      </c>
      <c r="C539" s="63" t="s">
        <v>256</v>
      </c>
      <c r="D539" s="63" t="s">
        <v>70</v>
      </c>
      <c r="E539" s="63" t="s">
        <v>1356</v>
      </c>
      <c r="F539" s="68"/>
    </row>
    <row r="540" spans="1:6" x14ac:dyDescent="0.25">
      <c r="A540" s="65" t="s">
        <v>1225</v>
      </c>
      <c r="B540" s="330" t="s">
        <v>1226</v>
      </c>
      <c r="C540" s="63" t="s">
        <v>256</v>
      </c>
      <c r="D540" s="63" t="s">
        <v>70</v>
      </c>
      <c r="E540" s="63" t="s">
        <v>1356</v>
      </c>
      <c r="F540" s="68"/>
    </row>
    <row r="541" spans="1:6" x14ac:dyDescent="0.25">
      <c r="A541" s="65" t="s">
        <v>1227</v>
      </c>
      <c r="B541" s="330" t="s">
        <v>1228</v>
      </c>
      <c r="C541" s="63" t="s">
        <v>256</v>
      </c>
      <c r="D541" s="63" t="s">
        <v>70</v>
      </c>
      <c r="E541" s="63" t="s">
        <v>1356</v>
      </c>
      <c r="F541" s="68"/>
    </row>
    <row r="542" spans="1:6" x14ac:dyDescent="0.25">
      <c r="A542" s="65" t="s">
        <v>1229</v>
      </c>
      <c r="B542" s="330" t="s">
        <v>1230</v>
      </c>
      <c r="C542" s="63" t="s">
        <v>256</v>
      </c>
      <c r="D542" s="63" t="s">
        <v>70</v>
      </c>
      <c r="E542" s="63" t="s">
        <v>1356</v>
      </c>
      <c r="F542" s="68"/>
    </row>
    <row r="543" spans="1:6" x14ac:dyDescent="0.25">
      <c r="A543" s="65" t="s">
        <v>1231</v>
      </c>
      <c r="B543" s="330" t="s">
        <v>1232</v>
      </c>
      <c r="C543" s="63" t="s">
        <v>256</v>
      </c>
      <c r="D543" s="63" t="s">
        <v>70</v>
      </c>
      <c r="E543" s="63" t="s">
        <v>1356</v>
      </c>
      <c r="F543" s="68"/>
    </row>
    <row r="544" spans="1:6" x14ac:dyDescent="0.25">
      <c r="A544" s="65" t="s">
        <v>1233</v>
      </c>
      <c r="B544" s="330" t="s">
        <v>1234</v>
      </c>
      <c r="C544" s="63" t="s">
        <v>256</v>
      </c>
      <c r="D544" s="63" t="s">
        <v>70</v>
      </c>
      <c r="E544" s="63" t="s">
        <v>1356</v>
      </c>
      <c r="F544" s="68"/>
    </row>
    <row r="545" spans="1:6" x14ac:dyDescent="0.25">
      <c r="A545" s="65" t="s">
        <v>1235</v>
      </c>
      <c r="B545" s="330" t="s">
        <v>1236</v>
      </c>
      <c r="C545" s="63" t="s">
        <v>256</v>
      </c>
      <c r="D545" s="63" t="s">
        <v>70</v>
      </c>
      <c r="E545" s="63" t="s">
        <v>1356</v>
      </c>
      <c r="F545" s="68"/>
    </row>
    <row r="546" spans="1:6" x14ac:dyDescent="0.25">
      <c r="A546" s="65" t="s">
        <v>1237</v>
      </c>
      <c r="B546" s="330" t="s">
        <v>1238</v>
      </c>
      <c r="C546" s="63" t="s">
        <v>256</v>
      </c>
      <c r="D546" s="63" t="s">
        <v>70</v>
      </c>
      <c r="E546" s="63" t="s">
        <v>1356</v>
      </c>
      <c r="F546" s="68"/>
    </row>
    <row r="547" spans="1:6" x14ac:dyDescent="0.25">
      <c r="A547" s="65" t="s">
        <v>1239</v>
      </c>
      <c r="B547" s="330" t="s">
        <v>1240</v>
      </c>
      <c r="C547" s="63" t="s">
        <v>256</v>
      </c>
      <c r="D547" s="63" t="s">
        <v>70</v>
      </c>
      <c r="E547" s="63" t="s">
        <v>1356</v>
      </c>
      <c r="F547" s="68"/>
    </row>
    <row r="548" spans="1:6" x14ac:dyDescent="0.25">
      <c r="A548" s="65" t="s">
        <v>1241</v>
      </c>
      <c r="B548" s="330" t="s">
        <v>1242</v>
      </c>
      <c r="C548" s="63" t="s">
        <v>256</v>
      </c>
      <c r="D548" s="63" t="s">
        <v>70</v>
      </c>
      <c r="E548" s="63" t="s">
        <v>1356</v>
      </c>
      <c r="F548" s="68"/>
    </row>
    <row r="549" spans="1:6" x14ac:dyDescent="0.25">
      <c r="A549" s="65" t="s">
        <v>1243</v>
      </c>
      <c r="B549" s="330" t="s">
        <v>1244</v>
      </c>
      <c r="C549" s="63" t="s">
        <v>256</v>
      </c>
      <c r="D549" s="63" t="s">
        <v>70</v>
      </c>
      <c r="E549" s="63" t="s">
        <v>1356</v>
      </c>
      <c r="F549" s="68"/>
    </row>
    <row r="550" spans="1:6" x14ac:dyDescent="0.25">
      <c r="A550" s="65" t="s">
        <v>1245</v>
      </c>
      <c r="B550" s="330" t="s">
        <v>1246</v>
      </c>
      <c r="C550" s="63" t="s">
        <v>256</v>
      </c>
      <c r="D550" s="63" t="s">
        <v>70</v>
      </c>
      <c r="E550" s="63" t="s">
        <v>1356</v>
      </c>
      <c r="F550" s="68"/>
    </row>
    <row r="551" spans="1:6" x14ac:dyDescent="0.25">
      <c r="A551" s="65" t="s">
        <v>1247</v>
      </c>
      <c r="B551" s="330" t="s">
        <v>1248</v>
      </c>
      <c r="C551" s="63" t="s">
        <v>256</v>
      </c>
      <c r="D551" s="63" t="s">
        <v>70</v>
      </c>
      <c r="E551" s="63" t="s">
        <v>1356</v>
      </c>
      <c r="F551" s="68"/>
    </row>
    <row r="552" spans="1:6" x14ac:dyDescent="0.25">
      <c r="A552" s="65" t="s">
        <v>1249</v>
      </c>
      <c r="B552" s="330" t="s">
        <v>1250</v>
      </c>
      <c r="C552" s="63" t="s">
        <v>256</v>
      </c>
      <c r="D552" s="63" t="s">
        <v>70</v>
      </c>
      <c r="E552" s="63" t="s">
        <v>1356</v>
      </c>
      <c r="F552" s="68"/>
    </row>
    <row r="553" spans="1:6" x14ac:dyDescent="0.25">
      <c r="A553" s="65" t="s">
        <v>1251</v>
      </c>
      <c r="B553" s="330" t="s">
        <v>1252</v>
      </c>
      <c r="C553" s="63" t="s">
        <v>256</v>
      </c>
      <c r="D553" s="63" t="s">
        <v>70</v>
      </c>
      <c r="E553" s="63" t="s">
        <v>1356</v>
      </c>
      <c r="F553" s="68"/>
    </row>
    <row r="554" spans="1:6" x14ac:dyDescent="0.25">
      <c r="A554" s="65" t="s">
        <v>1253</v>
      </c>
      <c r="B554" s="330" t="s">
        <v>1254</v>
      </c>
      <c r="C554" s="63" t="s">
        <v>256</v>
      </c>
      <c r="D554" s="63" t="s">
        <v>70</v>
      </c>
      <c r="E554" s="63" t="s">
        <v>1356</v>
      </c>
      <c r="F554" s="68"/>
    </row>
    <row r="555" spans="1:6" x14ac:dyDescent="0.25">
      <c r="A555" s="65" t="s">
        <v>1255</v>
      </c>
      <c r="B555" s="330" t="s">
        <v>1256</v>
      </c>
      <c r="C555" s="63" t="s">
        <v>256</v>
      </c>
      <c r="D555" s="63" t="s">
        <v>70</v>
      </c>
      <c r="E555" s="63" t="s">
        <v>1356</v>
      </c>
      <c r="F555" s="68"/>
    </row>
    <row r="556" spans="1:6" x14ac:dyDescent="0.25">
      <c r="A556" s="65" t="s">
        <v>1257</v>
      </c>
      <c r="B556" s="330" t="s">
        <v>1258</v>
      </c>
      <c r="C556" s="63" t="s">
        <v>256</v>
      </c>
      <c r="D556" s="63" t="s">
        <v>70</v>
      </c>
      <c r="E556" s="63" t="s">
        <v>1356</v>
      </c>
      <c r="F556" s="68"/>
    </row>
    <row r="557" spans="1:6" x14ac:dyDescent="0.25">
      <c r="A557" s="65" t="s">
        <v>1259</v>
      </c>
      <c r="B557" s="330" t="s">
        <v>1260</v>
      </c>
      <c r="C557" s="63" t="s">
        <v>256</v>
      </c>
      <c r="D557" s="63" t="s">
        <v>70</v>
      </c>
      <c r="E557" s="63" t="s">
        <v>1356</v>
      </c>
      <c r="F557" s="68"/>
    </row>
    <row r="558" spans="1:6" x14ac:dyDescent="0.25">
      <c r="A558" s="65" t="s">
        <v>1261</v>
      </c>
      <c r="B558" s="330" t="s">
        <v>1262</v>
      </c>
      <c r="C558" s="63" t="s">
        <v>256</v>
      </c>
      <c r="D558" s="63" t="s">
        <v>70</v>
      </c>
      <c r="E558" s="63" t="s">
        <v>1356</v>
      </c>
      <c r="F558" s="68"/>
    </row>
    <row r="559" spans="1:6" x14ac:dyDescent="0.25">
      <c r="A559" s="65" t="s">
        <v>1263</v>
      </c>
      <c r="B559" s="330" t="s">
        <v>1264</v>
      </c>
      <c r="C559" s="63" t="s">
        <v>256</v>
      </c>
      <c r="D559" s="63" t="s">
        <v>70</v>
      </c>
      <c r="E559" s="63" t="s">
        <v>1356</v>
      </c>
      <c r="F559" s="68"/>
    </row>
    <row r="560" spans="1:6" x14ac:dyDescent="0.25">
      <c r="A560" s="65" t="s">
        <v>1265</v>
      </c>
      <c r="B560" s="330" t="s">
        <v>1266</v>
      </c>
      <c r="C560" s="63" t="s">
        <v>256</v>
      </c>
      <c r="D560" s="63" t="s">
        <v>70</v>
      </c>
      <c r="E560" s="63" t="s">
        <v>1356</v>
      </c>
      <c r="F560" s="68"/>
    </row>
    <row r="561" spans="1:6" x14ac:dyDescent="0.25">
      <c r="A561" s="65" t="s">
        <v>1267</v>
      </c>
      <c r="B561" s="330" t="s">
        <v>1268</v>
      </c>
      <c r="C561" s="63" t="s">
        <v>256</v>
      </c>
      <c r="D561" s="63" t="s">
        <v>70</v>
      </c>
      <c r="E561" s="63" t="s">
        <v>1356</v>
      </c>
      <c r="F561" s="68"/>
    </row>
    <row r="562" spans="1:6" x14ac:dyDescent="0.25">
      <c r="A562" s="65" t="s">
        <v>1269</v>
      </c>
      <c r="B562" s="330" t="s">
        <v>1270</v>
      </c>
      <c r="C562" s="63" t="s">
        <v>256</v>
      </c>
      <c r="D562" s="63" t="s">
        <v>70</v>
      </c>
      <c r="E562" s="63" t="s">
        <v>1356</v>
      </c>
      <c r="F562" s="68"/>
    </row>
    <row r="563" spans="1:6" x14ac:dyDescent="0.25">
      <c r="A563" s="65" t="s">
        <v>1271</v>
      </c>
      <c r="B563" s="330" t="s">
        <v>1272</v>
      </c>
      <c r="C563" s="63" t="s">
        <v>256</v>
      </c>
      <c r="D563" s="63" t="s">
        <v>70</v>
      </c>
      <c r="E563" s="63" t="s">
        <v>1356</v>
      </c>
      <c r="F563" s="68"/>
    </row>
    <row r="564" spans="1:6" x14ac:dyDescent="0.25">
      <c r="A564" s="65" t="s">
        <v>1273</v>
      </c>
      <c r="B564" s="330" t="s">
        <v>1274</v>
      </c>
      <c r="C564" s="63" t="s">
        <v>256</v>
      </c>
      <c r="D564" s="63" t="s">
        <v>70</v>
      </c>
      <c r="E564" s="63" t="s">
        <v>1356</v>
      </c>
      <c r="F564" s="68"/>
    </row>
    <row r="565" spans="1:6" x14ac:dyDescent="0.25">
      <c r="A565" s="65" t="s">
        <v>1275</v>
      </c>
      <c r="B565" s="330" t="s">
        <v>1276</v>
      </c>
      <c r="C565" s="63" t="s">
        <v>256</v>
      </c>
      <c r="D565" s="63" t="s">
        <v>70</v>
      </c>
      <c r="E565" s="63" t="s">
        <v>1356</v>
      </c>
      <c r="F565" s="68"/>
    </row>
    <row r="566" spans="1:6" x14ac:dyDescent="0.25">
      <c r="A566" s="65" t="s">
        <v>1277</v>
      </c>
      <c r="B566" s="330" t="s">
        <v>1278</v>
      </c>
      <c r="C566" s="63" t="s">
        <v>256</v>
      </c>
      <c r="D566" s="63" t="s">
        <v>70</v>
      </c>
      <c r="E566" s="63" t="s">
        <v>1356</v>
      </c>
      <c r="F566" s="68"/>
    </row>
    <row r="567" spans="1:6" x14ac:dyDescent="0.25">
      <c r="A567" s="65" t="s">
        <v>1279</v>
      </c>
      <c r="B567" s="330" t="s">
        <v>1280</v>
      </c>
      <c r="C567" s="63" t="s">
        <v>256</v>
      </c>
      <c r="D567" s="63" t="s">
        <v>70</v>
      </c>
      <c r="E567" s="63" t="s">
        <v>1356</v>
      </c>
      <c r="F567" s="68"/>
    </row>
    <row r="568" spans="1:6" x14ac:dyDescent="0.25">
      <c r="A568" s="65" t="s">
        <v>1281</v>
      </c>
      <c r="B568" s="330" t="s">
        <v>1282</v>
      </c>
      <c r="C568" s="63" t="s">
        <v>256</v>
      </c>
      <c r="D568" s="63" t="s">
        <v>70</v>
      </c>
      <c r="E568" s="63" t="s">
        <v>1356</v>
      </c>
      <c r="F568" s="68"/>
    </row>
    <row r="569" spans="1:6" x14ac:dyDescent="0.25">
      <c r="A569" s="65" t="s">
        <v>1283</v>
      </c>
      <c r="B569" s="330" t="s">
        <v>1284</v>
      </c>
      <c r="C569" s="63" t="s">
        <v>256</v>
      </c>
      <c r="D569" s="63" t="s">
        <v>70</v>
      </c>
      <c r="E569" s="63" t="s">
        <v>1356</v>
      </c>
      <c r="F569" s="68"/>
    </row>
    <row r="570" spans="1:6" x14ac:dyDescent="0.25">
      <c r="A570" s="65" t="s">
        <v>1285</v>
      </c>
      <c r="B570" s="330" t="s">
        <v>1286</v>
      </c>
      <c r="C570" s="63" t="s">
        <v>256</v>
      </c>
      <c r="D570" s="63" t="s">
        <v>70</v>
      </c>
      <c r="E570" s="63" t="s">
        <v>1356</v>
      </c>
      <c r="F570" s="68"/>
    </row>
    <row r="571" spans="1:6" x14ac:dyDescent="0.25">
      <c r="A571" s="65" t="s">
        <v>1287</v>
      </c>
      <c r="B571" s="330" t="s">
        <v>1288</v>
      </c>
      <c r="C571" s="63" t="s">
        <v>256</v>
      </c>
      <c r="D571" s="63" t="s">
        <v>70</v>
      </c>
      <c r="E571" s="63" t="s">
        <v>1356</v>
      </c>
      <c r="F571" s="68"/>
    </row>
    <row r="572" spans="1:6" x14ac:dyDescent="0.25">
      <c r="A572" s="65" t="s">
        <v>1289</v>
      </c>
      <c r="B572" s="330" t="s">
        <v>1290</v>
      </c>
      <c r="C572" s="63" t="s">
        <v>256</v>
      </c>
      <c r="D572" s="63" t="s">
        <v>70</v>
      </c>
      <c r="E572" s="63" t="s">
        <v>1356</v>
      </c>
      <c r="F572" s="68"/>
    </row>
    <row r="573" spans="1:6" x14ac:dyDescent="0.25">
      <c r="A573" s="65" t="s">
        <v>1291</v>
      </c>
      <c r="B573" s="330" t="s">
        <v>1292</v>
      </c>
      <c r="C573" s="63" t="s">
        <v>256</v>
      </c>
      <c r="D573" s="63" t="s">
        <v>70</v>
      </c>
      <c r="E573" s="63" t="s">
        <v>1356</v>
      </c>
      <c r="F573" s="68"/>
    </row>
    <row r="574" spans="1:6" x14ac:dyDescent="0.25">
      <c r="A574" s="65" t="s">
        <v>1293</v>
      </c>
      <c r="B574" s="330" t="s">
        <v>1294</v>
      </c>
      <c r="C574" s="63" t="s">
        <v>256</v>
      </c>
      <c r="D574" s="63" t="s">
        <v>70</v>
      </c>
      <c r="E574" s="63" t="s">
        <v>1356</v>
      </c>
      <c r="F574" s="68"/>
    </row>
    <row r="575" spans="1:6" x14ac:dyDescent="0.25">
      <c r="A575" s="65" t="s">
        <v>1295</v>
      </c>
      <c r="B575" s="330" t="s">
        <v>1296</v>
      </c>
      <c r="C575" s="63" t="s">
        <v>256</v>
      </c>
      <c r="D575" s="63" t="s">
        <v>70</v>
      </c>
      <c r="E575" s="63" t="s">
        <v>1356</v>
      </c>
      <c r="F575" s="68"/>
    </row>
    <row r="576" spans="1:6" x14ac:dyDescent="0.25">
      <c r="A576" s="65" t="s">
        <v>1297</v>
      </c>
      <c r="B576" s="330" t="s">
        <v>1298</v>
      </c>
      <c r="C576" s="63" t="s">
        <v>256</v>
      </c>
      <c r="D576" s="63" t="s">
        <v>70</v>
      </c>
      <c r="E576" s="63" t="s">
        <v>1356</v>
      </c>
      <c r="F576" s="68"/>
    </row>
    <row r="577" spans="1:6" x14ac:dyDescent="0.25">
      <c r="A577" s="65" t="s">
        <v>1299</v>
      </c>
      <c r="B577" s="330" t="s">
        <v>1300</v>
      </c>
      <c r="C577" s="63" t="s">
        <v>256</v>
      </c>
      <c r="D577" s="63" t="s">
        <v>70</v>
      </c>
      <c r="E577" s="63" t="s">
        <v>1356</v>
      </c>
      <c r="F577" s="68"/>
    </row>
    <row r="578" spans="1:6" x14ac:dyDescent="0.25">
      <c r="A578" s="65" t="s">
        <v>1301</v>
      </c>
      <c r="B578" s="330" t="s">
        <v>1302</v>
      </c>
      <c r="C578" s="63" t="s">
        <v>256</v>
      </c>
      <c r="D578" s="63" t="s">
        <v>70</v>
      </c>
      <c r="E578" s="63" t="s">
        <v>1356</v>
      </c>
      <c r="F578" s="68"/>
    </row>
    <row r="579" spans="1:6" x14ac:dyDescent="0.25">
      <c r="A579" s="65" t="s">
        <v>1303</v>
      </c>
      <c r="B579" s="330" t="s">
        <v>1304</v>
      </c>
      <c r="C579" s="63" t="s">
        <v>256</v>
      </c>
      <c r="D579" s="63" t="s">
        <v>70</v>
      </c>
      <c r="E579" s="63" t="s">
        <v>1356</v>
      </c>
      <c r="F579" s="68"/>
    </row>
    <row r="580" spans="1:6" x14ac:dyDescent="0.25">
      <c r="A580" s="65" t="s">
        <v>1305</v>
      </c>
      <c r="B580" s="330" t="s">
        <v>1306</v>
      </c>
      <c r="C580" s="63" t="s">
        <v>256</v>
      </c>
      <c r="D580" s="63" t="s">
        <v>70</v>
      </c>
      <c r="E580" s="63" t="s">
        <v>1356</v>
      </c>
      <c r="F580" s="68"/>
    </row>
    <row r="581" spans="1:6" x14ac:dyDescent="0.25">
      <c r="A581" s="65" t="s">
        <v>1307</v>
      </c>
      <c r="B581" s="330" t="s">
        <v>1308</v>
      </c>
      <c r="C581" s="63" t="s">
        <v>256</v>
      </c>
      <c r="D581" s="63" t="s">
        <v>70</v>
      </c>
      <c r="E581" s="63" t="s">
        <v>1356</v>
      </c>
      <c r="F581" s="68"/>
    </row>
    <row r="582" spans="1:6" x14ac:dyDescent="0.25">
      <c r="A582" s="65" t="s">
        <v>1351</v>
      </c>
      <c r="B582" s="330" t="s">
        <v>1352</v>
      </c>
      <c r="C582" s="63" t="s">
        <v>256</v>
      </c>
      <c r="D582" s="63" t="s">
        <v>70</v>
      </c>
      <c r="E582" s="63" t="s">
        <v>1356</v>
      </c>
      <c r="F582" s="68"/>
    </row>
    <row r="583" spans="1:6" x14ac:dyDescent="0.25">
      <c r="A583" s="65" t="s">
        <v>1309</v>
      </c>
      <c r="B583" s="330" t="s">
        <v>1310</v>
      </c>
      <c r="C583" s="63" t="s">
        <v>256</v>
      </c>
      <c r="D583" s="63" t="s">
        <v>70</v>
      </c>
      <c r="E583" s="63" t="s">
        <v>1356</v>
      </c>
      <c r="F583" s="68"/>
    </row>
    <row r="584" spans="1:6" x14ac:dyDescent="0.25">
      <c r="A584" s="65" t="s">
        <v>1311</v>
      </c>
      <c r="B584" s="330" t="s">
        <v>1312</v>
      </c>
      <c r="C584" s="63" t="s">
        <v>256</v>
      </c>
      <c r="D584" s="63" t="s">
        <v>70</v>
      </c>
      <c r="E584" s="63" t="s">
        <v>1356</v>
      </c>
      <c r="F584" s="68"/>
    </row>
    <row r="585" spans="1:6" x14ac:dyDescent="0.25">
      <c r="A585" s="65" t="s">
        <v>1313</v>
      </c>
      <c r="B585" s="330" t="s">
        <v>1314</v>
      </c>
      <c r="C585" s="63" t="s">
        <v>256</v>
      </c>
      <c r="D585" s="63" t="s">
        <v>70</v>
      </c>
      <c r="E585" s="63" t="s">
        <v>1356</v>
      </c>
      <c r="F585" s="68"/>
    </row>
    <row r="586" spans="1:6" x14ac:dyDescent="0.25">
      <c r="A586" s="65" t="s">
        <v>1353</v>
      </c>
      <c r="B586" s="330" t="s">
        <v>1354</v>
      </c>
      <c r="C586" s="63" t="s">
        <v>256</v>
      </c>
      <c r="D586" s="63" t="s">
        <v>70</v>
      </c>
      <c r="E586" s="63" t="s">
        <v>1356</v>
      </c>
      <c r="F586" s="68"/>
    </row>
    <row r="587" spans="1:6" x14ac:dyDescent="0.25">
      <c r="A587" s="65" t="s">
        <v>1315</v>
      </c>
      <c r="B587" s="330" t="s">
        <v>1316</v>
      </c>
      <c r="C587" s="63" t="s">
        <v>256</v>
      </c>
      <c r="D587" s="63" t="s">
        <v>70</v>
      </c>
      <c r="E587" s="63" t="s">
        <v>1356</v>
      </c>
      <c r="F587" s="68"/>
    </row>
    <row r="588" spans="1:6" x14ac:dyDescent="0.25">
      <c r="A588" s="65" t="s">
        <v>1317</v>
      </c>
      <c r="B588" s="330" t="s">
        <v>1318</v>
      </c>
      <c r="C588" s="63" t="s">
        <v>256</v>
      </c>
      <c r="D588" s="63" t="s">
        <v>70</v>
      </c>
      <c r="E588" s="63" t="s">
        <v>1356</v>
      </c>
      <c r="F588" s="68"/>
    </row>
    <row r="589" spans="1:6" x14ac:dyDescent="0.25">
      <c r="A589" s="65" t="s">
        <v>1319</v>
      </c>
      <c r="B589" s="330" t="s">
        <v>1320</v>
      </c>
      <c r="C589" s="63" t="s">
        <v>256</v>
      </c>
      <c r="D589" s="63" t="s">
        <v>70</v>
      </c>
      <c r="E589" s="63" t="s">
        <v>1356</v>
      </c>
      <c r="F589" s="68"/>
    </row>
    <row r="590" spans="1:6" x14ac:dyDescent="0.25">
      <c r="A590" s="65" t="s">
        <v>1321</v>
      </c>
      <c r="B590" s="330" t="s">
        <v>1322</v>
      </c>
      <c r="C590" s="63" t="s">
        <v>256</v>
      </c>
      <c r="D590" s="63" t="s">
        <v>70</v>
      </c>
      <c r="E590" s="63" t="s">
        <v>1356</v>
      </c>
      <c r="F590" s="68"/>
    </row>
    <row r="591" spans="1:6" x14ac:dyDescent="0.25">
      <c r="A591" s="65" t="s">
        <v>1323</v>
      </c>
      <c r="B591" s="330" t="s">
        <v>1324</v>
      </c>
      <c r="C591" s="63" t="s">
        <v>256</v>
      </c>
      <c r="D591" s="63" t="s">
        <v>70</v>
      </c>
      <c r="E591" s="63" t="s">
        <v>1356</v>
      </c>
      <c r="F591" s="68"/>
    </row>
    <row r="592" spans="1:6" x14ac:dyDescent="0.25">
      <c r="A592" s="65" t="s">
        <v>1325</v>
      </c>
      <c r="B592" s="330" t="s">
        <v>1326</v>
      </c>
      <c r="C592" s="63" t="s">
        <v>256</v>
      </c>
      <c r="D592" s="63" t="s">
        <v>70</v>
      </c>
      <c r="E592" s="63" t="s">
        <v>1356</v>
      </c>
      <c r="F592" s="68"/>
    </row>
    <row r="593" spans="1:6" x14ac:dyDescent="0.25">
      <c r="A593" s="65" t="s">
        <v>1330</v>
      </c>
      <c r="B593" s="330" t="s">
        <v>1331</v>
      </c>
      <c r="C593" s="63" t="s">
        <v>256</v>
      </c>
      <c r="D593" s="63" t="s">
        <v>70</v>
      </c>
      <c r="E593" s="31" t="s">
        <v>1489</v>
      </c>
      <c r="F593" s="68"/>
    </row>
    <row r="594" spans="1:6" x14ac:dyDescent="0.25">
      <c r="A594" s="66" t="s">
        <v>1333</v>
      </c>
      <c r="B594" s="331" t="s">
        <v>1334</v>
      </c>
      <c r="C594" s="327" t="s">
        <v>256</v>
      </c>
      <c r="D594" s="327" t="s">
        <v>70</v>
      </c>
      <c r="E594" s="63" t="s">
        <v>1356</v>
      </c>
      <c r="F594" s="68"/>
    </row>
  </sheetData>
  <mergeCells count="1">
    <mergeCell ref="A1:F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4:H29"/>
  <sheetViews>
    <sheetView workbookViewId="0">
      <selection activeCell="H9" sqref="H9"/>
    </sheetView>
  </sheetViews>
  <sheetFormatPr defaultRowHeight="15" x14ac:dyDescent="0.25"/>
  <cols>
    <col min="7" max="7" width="47.85546875" bestFit="1" customWidth="1"/>
  </cols>
  <sheetData>
    <row r="4" spans="7:8" x14ac:dyDescent="0.25">
      <c r="G4" t="str">
        <f>'Supplemental Data'!$A1</f>
        <v>Fiscal Year</v>
      </c>
      <c r="H4" t="str">
        <f>'Supplemental Data'!$B1</f>
        <v>NUD</v>
      </c>
    </row>
    <row r="5" spans="7:8" x14ac:dyDescent="0.25">
      <c r="G5">
        <f>'Supplemental Data'!$A2</f>
        <v>2014</v>
      </c>
      <c r="H5" s="475">
        <f>'Supplemental Data'!$B2</f>
        <v>0.32</v>
      </c>
    </row>
    <row r="6" spans="7:8" x14ac:dyDescent="0.25">
      <c r="G6">
        <f>'Supplemental Data'!$A3</f>
        <v>2015</v>
      </c>
      <c r="H6" s="475">
        <f>'Supplemental Data'!$B3</f>
        <v>0.32800000000000001</v>
      </c>
    </row>
    <row r="7" spans="7:8" x14ac:dyDescent="0.25">
      <c r="G7">
        <f>'Supplemental Data'!$A4</f>
        <v>2016</v>
      </c>
      <c r="H7" s="475">
        <f>'Supplemental Data'!$B4</f>
        <v>0.33300000000000002</v>
      </c>
    </row>
    <row r="8" spans="7:8" x14ac:dyDescent="0.25">
      <c r="G8">
        <f>'Supplemental Data'!$A5</f>
        <v>2017</v>
      </c>
      <c r="H8" s="475">
        <f>'Supplemental Data'!$B5</f>
        <v>0.33700000000000002</v>
      </c>
    </row>
    <row r="9" spans="7:8" x14ac:dyDescent="0.25">
      <c r="G9">
        <f>'Supplemental Data'!$A6</f>
        <v>2018</v>
      </c>
      <c r="H9" s="475">
        <f>'Supplemental Data'!$B6</f>
        <v>0.33700000000000002</v>
      </c>
    </row>
    <row r="10" spans="7:8" x14ac:dyDescent="0.25">
      <c r="G10">
        <f>'Supplemental Data'!$A7</f>
        <v>2019</v>
      </c>
      <c r="H10" s="475">
        <f>'Supplemental Data'!$B7</f>
        <v>0.33700000000000002</v>
      </c>
    </row>
    <row r="11" spans="7:8" x14ac:dyDescent="0.25">
      <c r="G11">
        <f>'Supplemental Data'!$A8</f>
        <v>0</v>
      </c>
      <c r="H11">
        <f>'Supplemental Data'!$B8</f>
        <v>0</v>
      </c>
    </row>
    <row r="12" spans="7:8" x14ac:dyDescent="0.25">
      <c r="G12">
        <f>'Supplemental Data'!$A9</f>
        <v>0</v>
      </c>
      <c r="H12">
        <f>'Supplemental Data'!$B9</f>
        <v>0</v>
      </c>
    </row>
    <row r="13" spans="7:8" x14ac:dyDescent="0.25">
      <c r="G13" t="str">
        <f>'Supplemental Data'!$A10</f>
        <v>Supplies &amp; Expenses Type</v>
      </c>
      <c r="H13">
        <f>'Supplemental Data'!$B10</f>
        <v>0</v>
      </c>
    </row>
    <row r="14" spans="7:8" x14ac:dyDescent="0.25">
      <c r="G14" t="str">
        <f>'Supplemental Data'!$A11</f>
        <v>ADVERTISING</v>
      </c>
      <c r="H14">
        <f>'Supplemental Data'!$B11</f>
        <v>0</v>
      </c>
    </row>
    <row r="15" spans="7:8" x14ac:dyDescent="0.25">
      <c r="G15" t="str">
        <f>'Supplemental Data'!$A12</f>
        <v>CONSULTANTS &amp; EXTERNALLY PURCHASED SERVICES</v>
      </c>
      <c r="H15">
        <f>'Supplemental Data'!$B12</f>
        <v>0</v>
      </c>
    </row>
    <row r="16" spans="7:8" x14ac:dyDescent="0.25">
      <c r="G16" t="str">
        <f>'Supplemental Data'!$A13</f>
        <v>ENTERTAINMENT</v>
      </c>
      <c r="H16">
        <f>'Supplemental Data'!$B13</f>
        <v>0</v>
      </c>
    </row>
    <row r="17" spans="7:8" x14ac:dyDescent="0.25">
      <c r="G17" t="str">
        <f>'Supplemental Data'!$A14</f>
        <v>EQUIPMENT DEPRECIATION</v>
      </c>
      <c r="H17">
        <f>'Supplemental Data'!$B14</f>
        <v>0</v>
      </c>
    </row>
    <row r="18" spans="7:8" x14ac:dyDescent="0.25">
      <c r="G18" t="str">
        <f>'Supplemental Data'!$A15</f>
        <v>EQUIPMENT RENTAL &amp; LEASE</v>
      </c>
      <c r="H18">
        <f>'Supplemental Data'!$B15</f>
        <v>0</v>
      </c>
    </row>
    <row r="19" spans="7:8" x14ac:dyDescent="0.25">
      <c r="G19" t="str">
        <f>'Supplemental Data'!$A16</f>
        <v>FREIGHT &amp; MAILING SERVICES</v>
      </c>
      <c r="H19">
        <f>'Supplemental Data'!$B16</f>
        <v>0</v>
      </c>
    </row>
    <row r="20" spans="7:8" x14ac:dyDescent="0.25">
      <c r="G20" t="str">
        <f>'Supplemental Data'!$A17</f>
        <v>PRINTING &amp; MEDIAWORKS</v>
      </c>
      <c r="H20">
        <f>'Supplemental Data'!$B17</f>
        <v>0</v>
      </c>
    </row>
    <row r="21" spans="7:8" x14ac:dyDescent="0.25">
      <c r="G21" t="str">
        <f>'Supplemental Data'!$A18</f>
        <v>REPAIRS &amp; MAINTENANCE (INCLUDING CONTRACTS)</v>
      </c>
      <c r="H21">
        <f>'Supplemental Data'!$B18</f>
        <v>0</v>
      </c>
    </row>
    <row r="22" spans="7:8" x14ac:dyDescent="0.25">
      <c r="G22" t="str">
        <f>'Supplemental Data'!$A19</f>
        <v>SPACE RENTAL - LEASE</v>
      </c>
      <c r="H22">
        <f>'Supplemental Data'!$B19</f>
        <v>0</v>
      </c>
    </row>
    <row r="23" spans="7:8" x14ac:dyDescent="0.25">
      <c r="G23" t="str">
        <f>'Supplemental Data'!$A20</f>
        <v>SPACE RENTAL - NON-LEASE</v>
      </c>
      <c r="H23">
        <f>'Supplemental Data'!$B20</f>
        <v>0</v>
      </c>
    </row>
    <row r="24" spans="7:8" x14ac:dyDescent="0.25">
      <c r="G24" t="str">
        <f>'Supplemental Data'!$A21</f>
        <v>TELEPHONE &amp; COMM RESOURCES &amp; IET SERVICES</v>
      </c>
      <c r="H24">
        <f>'Supplemental Data'!$B21</f>
        <v>0</v>
      </c>
    </row>
    <row r="25" spans="7:8" x14ac:dyDescent="0.25">
      <c r="G25" t="str">
        <f>'Supplemental Data'!$A22</f>
        <v>TRAVEL</v>
      </c>
      <c r="H25">
        <f>'Supplemental Data'!$B22</f>
        <v>0</v>
      </c>
    </row>
    <row r="26" spans="7:8" x14ac:dyDescent="0.25">
      <c r="G26" t="str">
        <f>'Supplemental Data'!$A23</f>
        <v>UTILITIES</v>
      </c>
      <c r="H26">
        <f>'Supplemental Data'!$B23</f>
        <v>0</v>
      </c>
    </row>
    <row r="27" spans="7:8" x14ac:dyDescent="0.25">
      <c r="G27" t="str">
        <f>'Supplemental Data'!$A24</f>
        <v>SUPPLIES &amp; EXPENSES - OTHER</v>
      </c>
      <c r="H27">
        <f>'Supplemental Data'!$B24</f>
        <v>0</v>
      </c>
    </row>
    <row r="28" spans="7:8" x14ac:dyDescent="0.25">
      <c r="G28">
        <f>'Supplemental Data'!$A25</f>
        <v>0</v>
      </c>
      <c r="H28">
        <f>'Supplemental Data'!$B25</f>
        <v>0</v>
      </c>
    </row>
    <row r="29" spans="7:8" x14ac:dyDescent="0.25">
      <c r="G29" t="str">
        <f>'Supplemental Data'!$A26</f>
        <v>College/School</v>
      </c>
      <c r="H29">
        <f>'Supplemental Data'!$B26</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8"/>
  <sheetViews>
    <sheetView workbookViewId="0">
      <selection activeCell="C17" sqref="C17"/>
    </sheetView>
  </sheetViews>
  <sheetFormatPr defaultRowHeight="15" x14ac:dyDescent="0.25"/>
  <cols>
    <col min="1" max="1" width="47.85546875" bestFit="1" customWidth="1"/>
    <col min="3" max="3" width="18.28515625" customWidth="1"/>
    <col min="5" max="5" width="14.42578125" customWidth="1"/>
    <col min="7" max="7" width="53.85546875" bestFit="1" customWidth="1"/>
    <col min="9" max="9" width="20.28515625" customWidth="1"/>
  </cols>
  <sheetData>
    <row r="1" spans="1:11" x14ac:dyDescent="0.25">
      <c r="A1" t="s">
        <v>34</v>
      </c>
      <c r="B1" t="s">
        <v>30</v>
      </c>
      <c r="C1" t="s">
        <v>31</v>
      </c>
      <c r="E1" t="s">
        <v>117</v>
      </c>
      <c r="G1" t="s">
        <v>118</v>
      </c>
      <c r="I1" t="s">
        <v>121</v>
      </c>
      <c r="K1" t="s">
        <v>135</v>
      </c>
    </row>
    <row r="2" spans="1:11" x14ac:dyDescent="0.25">
      <c r="A2">
        <v>2014</v>
      </c>
      <c r="B2" s="9">
        <v>0.32</v>
      </c>
      <c r="C2" s="9">
        <v>0.16</v>
      </c>
      <c r="E2" t="s">
        <v>114</v>
      </c>
      <c r="G2" t="s">
        <v>1463</v>
      </c>
      <c r="I2" t="s">
        <v>122</v>
      </c>
      <c r="K2" t="s">
        <v>135</v>
      </c>
    </row>
    <row r="3" spans="1:11" x14ac:dyDescent="0.25">
      <c r="A3">
        <v>2015</v>
      </c>
      <c r="B3" s="9">
        <v>0.32800000000000001</v>
      </c>
      <c r="C3" s="9">
        <v>0.16</v>
      </c>
      <c r="E3" t="s">
        <v>115</v>
      </c>
      <c r="G3" t="s">
        <v>1464</v>
      </c>
      <c r="I3" t="s">
        <v>123</v>
      </c>
      <c r="K3" t="s">
        <v>136</v>
      </c>
    </row>
    <row r="4" spans="1:11" x14ac:dyDescent="0.25">
      <c r="A4">
        <v>2016</v>
      </c>
      <c r="B4" s="9">
        <v>0.33300000000000002</v>
      </c>
      <c r="C4" s="9">
        <v>0.16</v>
      </c>
      <c r="E4" t="s">
        <v>116</v>
      </c>
      <c r="G4" t="s">
        <v>1466</v>
      </c>
      <c r="I4" t="s">
        <v>116</v>
      </c>
    </row>
    <row r="5" spans="1:11" x14ac:dyDescent="0.25">
      <c r="A5">
        <v>2017</v>
      </c>
      <c r="B5" s="9">
        <v>0.33700000000000002</v>
      </c>
      <c r="C5" s="9">
        <v>0.16200000000000001</v>
      </c>
      <c r="E5" t="s">
        <v>155</v>
      </c>
      <c r="G5" t="s">
        <v>1467</v>
      </c>
    </row>
    <row r="6" spans="1:11" x14ac:dyDescent="0.25">
      <c r="A6">
        <v>2018</v>
      </c>
      <c r="B6" s="9">
        <v>0.33700000000000002</v>
      </c>
      <c r="C6" s="9">
        <v>0.16200000000000001</v>
      </c>
      <c r="G6" t="s">
        <v>1465</v>
      </c>
    </row>
    <row r="7" spans="1:11" x14ac:dyDescent="0.25">
      <c r="A7">
        <v>2019</v>
      </c>
      <c r="B7" s="9">
        <v>0.33700000000000002</v>
      </c>
      <c r="C7" s="9">
        <v>0.16200000000000001</v>
      </c>
      <c r="G7" t="s">
        <v>119</v>
      </c>
    </row>
    <row r="8" spans="1:11" x14ac:dyDescent="0.25">
      <c r="B8" s="9"/>
      <c r="C8" s="9"/>
    </row>
    <row r="9" spans="1:11" x14ac:dyDescent="0.25">
      <c r="B9" s="9"/>
      <c r="C9" s="9"/>
    </row>
    <row r="10" spans="1:11" x14ac:dyDescent="0.25">
      <c r="A10" t="s">
        <v>49</v>
      </c>
    </row>
    <row r="11" spans="1:11" x14ac:dyDescent="0.25">
      <c r="A11" t="s">
        <v>35</v>
      </c>
      <c r="G11" t="s">
        <v>1420</v>
      </c>
    </row>
    <row r="12" spans="1:11" x14ac:dyDescent="0.25">
      <c r="A12" t="s">
        <v>36</v>
      </c>
      <c r="G12" t="s">
        <v>1421</v>
      </c>
    </row>
    <row r="13" spans="1:11" x14ac:dyDescent="0.25">
      <c r="A13" t="s">
        <v>37</v>
      </c>
      <c r="G13" t="s">
        <v>1422</v>
      </c>
    </row>
    <row r="14" spans="1:11" x14ac:dyDescent="0.25">
      <c r="A14" t="s">
        <v>38</v>
      </c>
      <c r="G14" t="s">
        <v>1423</v>
      </c>
    </row>
    <row r="15" spans="1:11" x14ac:dyDescent="0.25">
      <c r="A15" t="s">
        <v>39</v>
      </c>
      <c r="G15" t="s">
        <v>1424</v>
      </c>
    </row>
    <row r="16" spans="1:11" x14ac:dyDescent="0.25">
      <c r="A16" t="s">
        <v>40</v>
      </c>
      <c r="G16" t="s">
        <v>1425</v>
      </c>
    </row>
    <row r="17" spans="1:7" x14ac:dyDescent="0.25">
      <c r="A17" t="s">
        <v>41</v>
      </c>
      <c r="G17" t="s">
        <v>1426</v>
      </c>
    </row>
    <row r="18" spans="1:7" x14ac:dyDescent="0.25">
      <c r="A18" t="s">
        <v>42</v>
      </c>
      <c r="G18" t="s">
        <v>1427</v>
      </c>
    </row>
    <row r="19" spans="1:7" x14ac:dyDescent="0.25">
      <c r="A19" t="s">
        <v>43</v>
      </c>
      <c r="G19" t="s">
        <v>1428</v>
      </c>
    </row>
    <row r="20" spans="1:7" x14ac:dyDescent="0.25">
      <c r="A20" t="s">
        <v>44</v>
      </c>
      <c r="G20" t="s">
        <v>1429</v>
      </c>
    </row>
    <row r="21" spans="1:7" x14ac:dyDescent="0.25">
      <c r="A21" t="s">
        <v>46</v>
      </c>
    </row>
    <row r="22" spans="1:7" x14ac:dyDescent="0.25">
      <c r="A22" t="s">
        <v>47</v>
      </c>
    </row>
    <row r="23" spans="1:7" x14ac:dyDescent="0.25">
      <c r="A23" t="s">
        <v>48</v>
      </c>
    </row>
    <row r="24" spans="1:7" x14ac:dyDescent="0.25">
      <c r="A24" t="s">
        <v>45</v>
      </c>
    </row>
    <row r="26" spans="1:7" x14ac:dyDescent="0.25">
      <c r="A26" t="s">
        <v>1548</v>
      </c>
    </row>
    <row r="27" spans="1:7" x14ac:dyDescent="0.25">
      <c r="A27" t="s">
        <v>1549</v>
      </c>
    </row>
    <row r="28" spans="1:7" x14ac:dyDescent="0.25">
      <c r="A28" t="s">
        <v>1564</v>
      </c>
    </row>
    <row r="29" spans="1:7" x14ac:dyDescent="0.25">
      <c r="A29" t="s">
        <v>1551</v>
      </c>
    </row>
    <row r="30" spans="1:7" x14ac:dyDescent="0.25">
      <c r="A30" t="s">
        <v>1552</v>
      </c>
    </row>
    <row r="31" spans="1:7" x14ac:dyDescent="0.25">
      <c r="A31" t="s">
        <v>1553</v>
      </c>
    </row>
    <row r="32" spans="1:7" x14ac:dyDescent="0.25">
      <c r="A32" t="s">
        <v>1554</v>
      </c>
    </row>
    <row r="33" spans="1:1" x14ac:dyDescent="0.25">
      <c r="A33" t="s">
        <v>1550</v>
      </c>
    </row>
    <row r="34" spans="1:1" x14ac:dyDescent="0.25">
      <c r="A34" t="s">
        <v>1566</v>
      </c>
    </row>
    <row r="35" spans="1:1" x14ac:dyDescent="0.25">
      <c r="A35" t="s">
        <v>1556</v>
      </c>
    </row>
    <row r="36" spans="1:1" x14ac:dyDescent="0.25">
      <c r="A36" t="s">
        <v>1557</v>
      </c>
    </row>
    <row r="37" spans="1:1" x14ac:dyDescent="0.25">
      <c r="A37" t="s">
        <v>1558</v>
      </c>
    </row>
    <row r="38" spans="1:1" x14ac:dyDescent="0.25">
      <c r="A38" t="s">
        <v>1555</v>
      </c>
    </row>
  </sheetData>
  <sortState ref="A28:A38">
    <sortCondition ref="A28"/>
  </sortState>
  <pageMargins left="0.7" right="0.7" top="0.75" bottom="0.75" header="0.3" footer="0.3"/>
  <tableParts count="8">
    <tablePart r:id="rId1"/>
    <tablePart r:id="rId2"/>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Recharge Operation Form</vt:lpstr>
      <vt:lpstr>Rate Calculation</vt:lpstr>
      <vt:lpstr>Att. I - History &amp; Projections</vt:lpstr>
      <vt:lpstr>Obj Code Lookup</vt:lpstr>
      <vt:lpstr>Sheet1</vt:lpstr>
      <vt:lpstr>'Rate Calculation'!Print_Area</vt:lpstr>
      <vt:lpstr>'Recharge Operation Form'!Print_Area</vt:lpstr>
    </vt:vector>
  </TitlesOfParts>
  <Company>UC Davis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E Powers</dc:creator>
  <cp:lastModifiedBy>Joe Borges</cp:lastModifiedBy>
  <cp:lastPrinted>2018-01-26T22:49:16Z</cp:lastPrinted>
  <dcterms:created xsi:type="dcterms:W3CDTF">2017-06-27T15:03:31Z</dcterms:created>
  <dcterms:modified xsi:type="dcterms:W3CDTF">2018-08-16T16:09:30Z</dcterms:modified>
</cp:coreProperties>
</file>